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codeName="ThisWorkbook" defaultThemeVersion="124226"/>
  <mc:AlternateContent xmlns:mc="http://schemas.openxmlformats.org/markup-compatibility/2006">
    <mc:Choice Requires="x15">
      <x15ac:absPath xmlns:x15ac="http://schemas.microsoft.com/office/spreadsheetml/2010/11/ac" url="E:\Audit_Restructuring\Revised_Compliance_Audit_Tools\Consortia\"/>
    </mc:Choice>
  </mc:AlternateContent>
  <bookViews>
    <workbookView xWindow="0" yWindow="0" windowWidth="18810" windowHeight="6885" firstSheet="1" activeTab="1"/>
  </bookViews>
  <sheets>
    <sheet name="Acerno_Cache_XXXXX" sheetId="8" state="veryHidden" r:id="rId1"/>
    <sheet name="Solicitation Information" sheetId="6" r:id="rId2"/>
    <sheet name="Consortia Scorecard" sheetId="4" r:id="rId3"/>
    <sheet name="Lookups" sheetId="7" state="hidden" r:id="rId4"/>
  </sheets>
  <definedNames>
    <definedName name="_xlnm._FilterDatabase" localSheetId="2" hidden="1">'Consortia Scorecard'!$A$2:$M$27</definedName>
    <definedName name="answer_status">'Consortia Scorecard'!$M:$M</definedName>
    <definedName name="comp_level">'Consortia Scorecard'!$E:$E</definedName>
    <definedName name="drop_downs">'Consortia Scorecard'!$E$4:$E$27</definedName>
    <definedName name="gap">'Consortia Scorecard'!$K:$K</definedName>
    <definedName name="gpm_pts">'Solicitation Information'!$C$15</definedName>
    <definedName name="law_pts">'Solicitation Information'!$C$14</definedName>
    <definedName name="max_score">'Consortia Scorecard'!$G:$G</definedName>
    <definedName name="not_started">'Consortia Scorecard'!$Q$4</definedName>
    <definedName name="optional">'Solicitation Information'!$C$17</definedName>
    <definedName name="_xlnm.Print_Area" localSheetId="2">'Consortia Scorecard'!$A$2:$H$27</definedName>
    <definedName name="_xlnm.Print_Area" localSheetId="1">'Solicitation Information'!$A$1:$J$26</definedName>
    <definedName name="_xlnm.Print_Titles" localSheetId="2">'Consortia Scorecard'!$1:$2</definedName>
    <definedName name="ratings">Lookups!$B$1:$D$5</definedName>
    <definedName name="ref_type">'Solicitation Information'!$A$14:$A$17</definedName>
    <definedName name="reference">'Consortia Scorecard'!$C:$C</definedName>
    <definedName name="score">'Consortia Scorecard'!$F:$F</definedName>
    <definedName name="scored">'Consortia Scorecard'!$J:$J</definedName>
    <definedName name="trng_pts">'Solicitation Information'!$C$16</definedName>
  </definedNames>
  <calcPr calcId="171027"/>
</workbook>
</file>

<file path=xl/calcChain.xml><?xml version="1.0" encoding="utf-8"?>
<calcChain xmlns="http://schemas.openxmlformats.org/spreadsheetml/2006/main">
  <c r="G20" i="6" l="1"/>
  <c r="F20" i="6"/>
  <c r="J14" i="6"/>
  <c r="E6" i="6" l="1"/>
  <c r="E7" i="6" l="1"/>
  <c r="M9" i="4" l="1"/>
  <c r="G9" i="4"/>
  <c r="K27" i="4"/>
  <c r="M20" i="4" l="1"/>
  <c r="K20" i="4"/>
  <c r="G20" i="4"/>
  <c r="F20" i="4" s="1"/>
  <c r="L20" i="4" l="1"/>
  <c r="M16" i="4"/>
  <c r="K16" i="4"/>
  <c r="G16" i="4"/>
  <c r="F16" i="4" s="1"/>
  <c r="M15" i="4"/>
  <c r="K15" i="4"/>
  <c r="G15" i="4"/>
  <c r="F15" i="4" s="1"/>
  <c r="M14" i="4"/>
  <c r="L14" i="4"/>
  <c r="K14" i="4"/>
  <c r="G14" i="4"/>
  <c r="F14" i="4"/>
  <c r="M13" i="4"/>
  <c r="K13" i="4"/>
  <c r="G13" i="4"/>
  <c r="F13" i="4"/>
  <c r="L13" i="4" s="1"/>
  <c r="M12" i="4"/>
  <c r="K12" i="4"/>
  <c r="G12" i="4"/>
  <c r="F12" i="4" s="1"/>
  <c r="M11" i="4"/>
  <c r="K11" i="4"/>
  <c r="G11" i="4"/>
  <c r="F11" i="4" s="1"/>
  <c r="L16" i="4" l="1"/>
  <c r="L15" i="4"/>
  <c r="L12" i="4"/>
  <c r="L11" i="4"/>
  <c r="F9" i="4"/>
  <c r="L9" i="4" s="1"/>
  <c r="K9" i="4"/>
  <c r="M27" i="4" l="1"/>
  <c r="M26" i="4"/>
  <c r="K26" i="4"/>
  <c r="M25" i="4"/>
  <c r="L25" i="4"/>
  <c r="K25" i="4"/>
  <c r="M24" i="4"/>
  <c r="L24" i="4"/>
  <c r="K24" i="4"/>
  <c r="M23" i="4"/>
  <c r="K23" i="4"/>
  <c r="M21" i="4"/>
  <c r="K21" i="4"/>
  <c r="M19" i="4"/>
  <c r="L19" i="4"/>
  <c r="K19" i="4"/>
  <c r="M18" i="4"/>
  <c r="K18" i="4"/>
  <c r="M8" i="4"/>
  <c r="K5" i="4"/>
  <c r="M5" i="4"/>
  <c r="K6" i="4"/>
  <c r="M6" i="4"/>
  <c r="K7" i="4"/>
  <c r="M7" i="4"/>
  <c r="G27" i="4"/>
  <c r="F27" i="4" s="1"/>
  <c r="G26" i="4"/>
  <c r="F26" i="4" s="1"/>
  <c r="G25" i="4"/>
  <c r="F25" i="4" s="1"/>
  <c r="G24" i="4"/>
  <c r="F24" i="4" s="1"/>
  <c r="G23" i="4"/>
  <c r="F23" i="4" s="1"/>
  <c r="G21" i="4"/>
  <c r="F21" i="4" s="1"/>
  <c r="G19" i="4"/>
  <c r="F19" i="4" s="1"/>
  <c r="G18" i="4"/>
  <c r="F18" i="4" s="1"/>
  <c r="G5" i="4"/>
  <c r="F5" i="4" s="1"/>
  <c r="L5" i="4" s="1"/>
  <c r="G6" i="4"/>
  <c r="F6" i="4" s="1"/>
  <c r="G7" i="4"/>
  <c r="F7" i="4" s="1"/>
  <c r="K4" i="4"/>
  <c r="G4" i="4"/>
  <c r="F4" i="4" s="1"/>
  <c r="L26" i="4" l="1"/>
  <c r="L23" i="4"/>
  <c r="L21" i="4"/>
  <c r="L18" i="4"/>
  <c r="L6" i="4"/>
  <c r="L27" i="4"/>
  <c r="L4" i="4"/>
  <c r="L7" i="4"/>
  <c r="M4" i="4"/>
  <c r="F7" i="6" l="1"/>
  <c r="D17" i="6"/>
  <c r="E17" i="6" s="1"/>
  <c r="D16" i="6"/>
  <c r="E16" i="6" s="1"/>
  <c r="D14" i="6"/>
  <c r="E14" i="6" s="1"/>
  <c r="F6" i="6" l="1"/>
  <c r="E17" i="4" l="1"/>
  <c r="K17" i="4" l="1"/>
  <c r="G17" i="4"/>
  <c r="F17" i="4" s="1"/>
  <c r="M17" i="4"/>
  <c r="Q5" i="4" s="1"/>
  <c r="L17" i="4" l="1"/>
  <c r="Q4" i="4"/>
  <c r="Q6" i="4" s="1"/>
  <c r="I14" i="6"/>
  <c r="D15" i="6"/>
  <c r="D18" i="6" s="1"/>
  <c r="H17" i="6" l="1"/>
  <c r="I15" i="6"/>
  <c r="I16" i="6" s="1"/>
  <c r="E15" i="6"/>
  <c r="E18" i="6" s="1"/>
</calcChain>
</file>

<file path=xl/sharedStrings.xml><?xml version="1.0" encoding="utf-8"?>
<sst xmlns="http://schemas.openxmlformats.org/spreadsheetml/2006/main" count="199" uniqueCount="130">
  <si>
    <t>Requirements</t>
  </si>
  <si>
    <t>Compliance Level</t>
  </si>
  <si>
    <t>Comments</t>
  </si>
  <si>
    <t>Buyer</t>
  </si>
  <si>
    <t>Title</t>
  </si>
  <si>
    <t>Email</t>
  </si>
  <si>
    <t>Certification</t>
  </si>
  <si>
    <t>Reference</t>
  </si>
  <si>
    <t>Score</t>
  </si>
  <si>
    <t>Training</t>
  </si>
  <si>
    <t>GPM 4.5.9</t>
  </si>
  <si>
    <t>GPM 4.5.8</t>
  </si>
  <si>
    <t>Optional Procedure</t>
  </si>
  <si>
    <t>OCGA 13-10-91; GPM 3.5.1.3.</t>
  </si>
  <si>
    <t>Reference Type</t>
  </si>
  <si>
    <t>GPM 7.5.2</t>
  </si>
  <si>
    <t>Reviewed by</t>
  </si>
  <si>
    <t>Yes</t>
  </si>
  <si>
    <t>Solicitation # / Solicitation Name</t>
  </si>
  <si>
    <t>Posting Date / Closing Date / # of Days</t>
  </si>
  <si>
    <t>Max Score</t>
  </si>
  <si>
    <t>Scored?</t>
  </si>
  <si>
    <t>Actual Score</t>
  </si>
  <si>
    <t>Rating</t>
  </si>
  <si>
    <t>Scoring Methodology</t>
  </si>
  <si>
    <t>Scoring</t>
  </si>
  <si>
    <t>Gap Status</t>
  </si>
  <si>
    <t># of Errors by Reference</t>
  </si>
  <si>
    <t>Max Points Based on Reference Type</t>
  </si>
  <si>
    <t>Lost Points</t>
  </si>
  <si>
    <t>1</t>
  </si>
  <si>
    <t>2</t>
  </si>
  <si>
    <t>3</t>
  </si>
  <si>
    <t>4</t>
  </si>
  <si>
    <t>5</t>
  </si>
  <si>
    <t>7</t>
  </si>
  <si>
    <t>8</t>
  </si>
  <si>
    <t>9</t>
  </si>
  <si>
    <t>12</t>
  </si>
  <si>
    <t>13</t>
  </si>
  <si>
    <t>14</t>
  </si>
  <si>
    <t>15</t>
  </si>
  <si>
    <t>16</t>
  </si>
  <si>
    <t>Entity File Review</t>
  </si>
  <si>
    <t>GPM 7.2.1</t>
  </si>
  <si>
    <t>5a</t>
  </si>
  <si>
    <t>If applicable, was Proof of Insurance for contract period present in the files?</t>
  </si>
  <si>
    <t>If applicable, was warranty documentation present in the files?</t>
  </si>
  <si>
    <t>Did the purchase order(s) exceed contract amount or contract term?</t>
  </si>
  <si>
    <t>Legal Issue</t>
  </si>
  <si>
    <t>Purchase Order #</t>
  </si>
  <si>
    <t>Contract or Purchase Order Date /      Days Since Award Date</t>
  </si>
  <si>
    <t>Vendor ID / Vendor Name</t>
  </si>
  <si>
    <r>
      <t xml:space="preserve">Enter requested information in blue cells.  Unshaded or </t>
    </r>
    <r>
      <rPr>
        <b/>
        <sz val="12"/>
        <color rgb="FFC00000"/>
        <rFont val="Calibri"/>
        <family val="2"/>
        <scheme val="minor"/>
      </rPr>
      <t>red</t>
    </r>
    <r>
      <rPr>
        <b/>
        <sz val="12"/>
        <color rgb="FF7030A0"/>
        <rFont val="Calibri"/>
        <family val="2"/>
        <scheme val="minor"/>
      </rPr>
      <t xml:space="preserve"> cells will populate based on information entered.</t>
    </r>
  </si>
  <si>
    <t>Ranges (Min / Max)</t>
  </si>
  <si>
    <t>Administrative Rules</t>
  </si>
  <si>
    <t>Not Started</t>
  </si>
  <si>
    <t>Answered</t>
  </si>
  <si>
    <t>Total Questions</t>
  </si>
  <si>
    <t>Answer Status</t>
  </si>
  <si>
    <t>Need Identification &amp; Pre-Solicitation</t>
  </si>
  <si>
    <t>State Entity Code / State Entity Name</t>
  </si>
  <si>
    <t>Tier</t>
  </si>
  <si>
    <t>&gt;= 95%</t>
  </si>
  <si>
    <t>Excellent</t>
  </si>
  <si>
    <t>Tier I</t>
  </si>
  <si>
    <t>&gt;= 85%</t>
  </si>
  <si>
    <t>&lt;= 94%</t>
  </si>
  <si>
    <t>Acceptable</t>
  </si>
  <si>
    <t>&gt;= 75%</t>
  </si>
  <si>
    <t>&lt;= 84%</t>
  </si>
  <si>
    <t>Marginal</t>
  </si>
  <si>
    <t>Tier II</t>
  </si>
  <si>
    <t>&gt;= 60%</t>
  </si>
  <si>
    <t>&lt;= 74%</t>
  </si>
  <si>
    <t>Underperforming</t>
  </si>
  <si>
    <t>Tier III</t>
  </si>
  <si>
    <t>&lt;=59%</t>
  </si>
  <si>
    <t>Unsatisfactory</t>
  </si>
  <si>
    <t>Tier IV</t>
  </si>
  <si>
    <t>Explanation of Scoring</t>
  </si>
  <si>
    <r>
      <t xml:space="preserve">Enter NIGP Code(s) </t>
    </r>
    <r>
      <rPr>
        <b/>
        <sz val="11"/>
        <rFont val="Helvetica"/>
      </rPr>
      <t>→</t>
    </r>
  </si>
  <si>
    <t>Was exhaustive market research conducted and documented to determine if other goods or service providers (e.g. SWC) exist and can satisfy procurement requirements at the same or better value?</t>
  </si>
  <si>
    <t>GPM 1.3.4.4   Table 1.7</t>
  </si>
  <si>
    <t>Consortia or Cooperative Purchasing  ─  Evaluation</t>
  </si>
  <si>
    <t>If the purchase was greater than or equal to $25,000, was the Notice of Intent to Utilize Consortium or Cooperative Agreement Form (NI-007) completed and posted directly to the Georgia Procurement Registry?</t>
  </si>
  <si>
    <r>
      <t xml:space="preserve">Was the most current </t>
    </r>
    <r>
      <rPr>
        <sz val="12"/>
        <color indexed="8"/>
        <rFont val="Calibri"/>
        <family val="2"/>
        <scheme val="minor"/>
      </rPr>
      <t>Notice of Intent to Utilize a Consortium or Cooperative Agreement Form (NI-007) posted to the GPR?</t>
    </r>
  </si>
  <si>
    <t>Did the State Entity submit the purchase to SPD for processing or request and receive approval to process the purchase by submitting a one-time request to exceed DPA?</t>
  </si>
  <si>
    <t xml:space="preserve">Was the Notice of Intent to Utilize a Consortium or Cooperative Agreement Form posted to the GPR for the correct posting time as listed in the GPM? </t>
  </si>
  <si>
    <t>See questions below</t>
  </si>
  <si>
    <t xml:space="preserve">Detailed description, purpose and scope of the goods/services to be purchased? </t>
  </si>
  <si>
    <t>GPM 2.3.2.2; Table 2.6</t>
  </si>
  <si>
    <r>
      <t xml:space="preserve">If the exact quantity is not known, </t>
    </r>
    <r>
      <rPr>
        <sz val="12"/>
        <color indexed="8"/>
        <rFont val="Calibri"/>
        <family val="2"/>
        <scheme val="minor"/>
      </rPr>
      <t xml:space="preserve">the total estimated value of the open contract </t>
    </r>
    <r>
      <rPr>
        <i/>
        <sz val="11"/>
        <color indexed="8"/>
        <rFont val="Calibri"/>
        <family val="2"/>
        <scheme val="minor"/>
      </rPr>
      <t xml:space="preserve">(i.e. Estimated quantity x unit price) </t>
    </r>
    <r>
      <rPr>
        <sz val="12"/>
        <color indexed="8"/>
        <rFont val="Calibri"/>
        <family val="2"/>
        <scheme val="minor"/>
      </rPr>
      <t>included?</t>
    </r>
  </si>
  <si>
    <t>The expected term of the contract, to include any renewal options?</t>
  </si>
  <si>
    <t>GPM 2.3.2.2; Table 2.6; Table 2.7</t>
  </si>
  <si>
    <t>6</t>
  </si>
  <si>
    <t>6a</t>
  </si>
  <si>
    <t>6b</t>
  </si>
  <si>
    <t>6c</t>
  </si>
  <si>
    <t>6d</t>
  </si>
  <si>
    <t>6e</t>
  </si>
  <si>
    <t>6f</t>
  </si>
  <si>
    <t xml:space="preserve">Did the Notice of Intent to Utilize a Consortium include the following information:  </t>
  </si>
  <si>
    <t>Did the consortium or cooperative purchase exceed the State Entity's Delegated Purchasing Authority?</t>
  </si>
  <si>
    <t>The exact quantity if easily determined and available?</t>
  </si>
  <si>
    <r>
      <t xml:space="preserve">The per unit price, if applicable, and the total price </t>
    </r>
    <r>
      <rPr>
        <i/>
        <sz val="11"/>
        <color indexed="8"/>
        <rFont val="Calibri"/>
        <family val="2"/>
        <scheme val="minor"/>
      </rPr>
      <t>(i.e. Quantity x unit price)</t>
    </r>
    <r>
      <rPr>
        <sz val="12"/>
        <color indexed="8"/>
        <rFont val="Calibri"/>
        <family val="2"/>
        <scheme val="minor"/>
      </rPr>
      <t>?</t>
    </r>
  </si>
  <si>
    <t>The identity of the supplier?</t>
  </si>
  <si>
    <r>
      <t xml:space="preserve">Enter Resulting Contract # </t>
    </r>
    <r>
      <rPr>
        <b/>
        <sz val="11"/>
        <rFont val="Helvetica"/>
      </rPr>
      <t>→</t>
    </r>
  </si>
  <si>
    <t>Tier I (+)</t>
  </si>
  <si>
    <t>A State Entity’s performance in this category reflects strong compliance with all applicable laws and administrative rules.  No significant weaknesses were identified.  Staff appears to be well-trained and are following both State and internal policies and procedures.  Any violations are minor and are easily corrected.  Risk of financial loss and/or accusations of improper procurement practices is very minimal and is not a concern at this time.</t>
  </si>
  <si>
    <t>A State Entity’s performance in this category reflects compliance within acceptable parameters.  Adherence to training and policies appears to be adequate.  Any violations of laws and administrative rules are minor and are easily correctable.  Additional coaching for buyers indicated on the solicitations or purchase orders is recommended.  Risk of financial loss and/or accusations of improper procurement practices is minimal and should not be a concern at this time.  However, additional training will reduce the risk.</t>
  </si>
  <si>
    <t>A State Entity’s performance is less than satisfactory and indicates some lack of compliance with established laws and/or administrative rules that govern the purchase order and solicitation processes.  Increased attention is needed to training and auditing the work of the individual buyers.  Risk of financial loss and/or accusations of improper procurement practices exists but is minimal depending on the actual procurement area.</t>
  </si>
  <si>
    <t>A State Entity’s performance shows significant non-compliance in the procurement area receiving this rating.  Procurement personnel demonstrate a significant need for additional training and require close supervision in order to complete procurements according to Georgia law and administrative rules.  The State Entity is at a moderate risk of financial loss and/or accusations of improper procurement practices.  Issues need timely attention in order to implement corrective measures.</t>
  </si>
  <si>
    <t>A State Entity’s procurement personnel require strong supervisory attention and monitoring of purchase orders and solicitations.  Activities demonstrate either lack of adequate training or disregard for State procurement laws and administrative rules.  This places the State Entity at significant risk of financial loss and/or accusations of improper procurement practices.   Issues need immediate attention in order to implement corrective measures.</t>
  </si>
  <si>
    <t>Notice of Intent to Utilize Consortia or Cooperative Agreement ─  Solicitation Information</t>
  </si>
  <si>
    <t>Awarded Amount</t>
  </si>
  <si>
    <r>
      <t xml:space="preserve">Was a link to the </t>
    </r>
    <r>
      <rPr>
        <sz val="12"/>
        <color indexed="8"/>
        <rFont val="Calibri"/>
        <family val="2"/>
        <scheme val="minor"/>
      </rPr>
      <t>Department of Audits Immigration Form posted with the notice?</t>
    </r>
  </si>
  <si>
    <r>
      <t xml:space="preserve">Was a completed, notarized copy of the </t>
    </r>
    <r>
      <rPr>
        <sz val="12"/>
        <color indexed="8"/>
        <rFont val="Calibri"/>
        <family val="2"/>
        <scheme val="minor"/>
      </rPr>
      <t>Department of Audits Immigration Form included in the file?</t>
    </r>
  </si>
  <si>
    <t>Was/were the correct 5-digit NIGP Code(s) (not ending in "00") posted for the Notice? If not, indicate in Comments column which one(s) should have been included.</t>
  </si>
  <si>
    <t>10</t>
  </si>
  <si>
    <t>Was the most current version of the Form SPD-AP005, Notice of Award (NOA), completed correctly and posted to the GPR?</t>
  </si>
  <si>
    <t>Was the Notice of Intent to Utilize Consortium or Cooperative Agreement Form (NI-007) posted on the GPR before the purchase was made?</t>
  </si>
  <si>
    <t>No</t>
  </si>
  <si>
    <t>GPM 3.5.1.3.</t>
  </si>
  <si>
    <t>Not Scored</t>
  </si>
  <si>
    <t>Enter Name / # of Consortia e.g. GSA Contract #xx (not the State Entity's solicitation number and name)</t>
  </si>
  <si>
    <t>Is Buyer Certified? Select Highest Completed</t>
  </si>
  <si>
    <t>Enter Reviewer's First and Last Name (e.g. John Smith)</t>
  </si>
  <si>
    <r>
      <t xml:space="preserve">Did the State Entity complete all fields on the Notice of Intent to Utilize a Consortium or Cooperative Agreement Form </t>
    </r>
    <r>
      <rPr>
        <b/>
        <i/>
        <sz val="12"/>
        <color theme="1"/>
        <rFont val="Calibri"/>
        <family val="2"/>
        <scheme val="minor"/>
      </rPr>
      <t>correctly</t>
    </r>
    <r>
      <rPr>
        <sz val="12"/>
        <color theme="1"/>
        <rFont val="Calibri"/>
        <family val="2"/>
        <scheme val="minor"/>
      </rPr>
      <t>?  If any were not completed or not correct, indicate these in the Comments column.</t>
    </r>
  </si>
  <si>
    <t>Was a signed State of Georgia contract or Purchase Order, including Terms &amp; Conditions, present in the files or in Team Georgia Marketplace™?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</si>
</sst>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32" x14ac:knownFonts="1">
    <font>
      <sz val="11"/>
      <color theme="1"/>
      <name val="Calibri"/>
      <family val="2"/>
      <scheme val="minor"/>
    </font>
    <font>
      <u/>
      <sz val="10"/>
      <color theme="10"/>
      <name val="Arial"/>
      <family val="2"/>
    </font>
    <font>
      <b/>
      <sz val="18"/>
      <name val="Calibri"/>
      <family val="2"/>
      <scheme val="minor"/>
    </font>
    <font>
      <b/>
      <sz val="11"/>
      <name val="Calibri"/>
      <family val="2"/>
      <scheme val="minor"/>
    </font>
    <font>
      <sz val="11"/>
      <color theme="1"/>
      <name val="Calibri"/>
      <family val="2"/>
      <scheme val="minor"/>
    </font>
    <font>
      <b/>
      <sz val="14"/>
      <color rgb="FF7030A0"/>
      <name val="Calibri"/>
      <family val="2"/>
      <scheme val="minor"/>
    </font>
    <font>
      <sz val="11"/>
      <name val="Calibri"/>
      <family val="2"/>
      <scheme val="minor"/>
    </font>
    <font>
      <b/>
      <sz val="11"/>
      <color rgb="FFC00000"/>
      <name val="Calibri"/>
      <family val="2"/>
      <scheme val="minor"/>
    </font>
    <font>
      <b/>
      <sz val="12"/>
      <color rgb="FF7030A0"/>
      <name val="Calibri"/>
      <family val="2"/>
      <scheme val="minor"/>
    </font>
    <font>
      <b/>
      <sz val="18"/>
      <color theme="0"/>
      <name val="Calibri"/>
      <family val="2"/>
      <scheme val="minor"/>
    </font>
    <font>
      <b/>
      <sz val="14"/>
      <color theme="0"/>
      <name val="Calibri"/>
      <family val="2"/>
      <scheme val="minor"/>
    </font>
    <font>
      <b/>
      <sz val="14"/>
      <name val="Calibri"/>
      <family val="2"/>
      <scheme val="minor"/>
    </font>
    <font>
      <b/>
      <i/>
      <sz val="11"/>
      <color rgb="FFC00000"/>
      <name val="Calibri"/>
      <family val="2"/>
      <scheme val="minor"/>
    </font>
    <font>
      <b/>
      <sz val="12"/>
      <color rgb="FFC00000"/>
      <name val="Calibri"/>
      <family val="2"/>
      <scheme val="minor"/>
    </font>
    <font>
      <sz val="10"/>
      <color theme="1"/>
      <name val="Arial"/>
      <family val="2"/>
    </font>
    <font>
      <b/>
      <sz val="11"/>
      <color rgb="FF7030A0"/>
      <name val="Calibri"/>
      <family val="2"/>
      <scheme val="minor"/>
    </font>
    <font>
      <sz val="12"/>
      <color theme="1"/>
      <name val="Calibri"/>
      <family val="2"/>
      <scheme val="minor"/>
    </font>
    <font>
      <sz val="12"/>
      <color indexed="8"/>
      <name val="Calibri"/>
      <family val="2"/>
      <scheme val="minor"/>
    </font>
    <font>
      <sz val="12"/>
      <name val="Calibri"/>
      <family val="2"/>
      <scheme val="minor"/>
    </font>
    <font>
      <b/>
      <sz val="11"/>
      <color rgb="FF3F3F76"/>
      <name val="Calibri"/>
      <family val="2"/>
      <scheme val="minor"/>
    </font>
    <font>
      <b/>
      <sz val="15"/>
      <color theme="3"/>
      <name val="Calibri"/>
      <family val="2"/>
      <scheme val="minor"/>
    </font>
    <font>
      <b/>
      <sz val="11"/>
      <color theme="3"/>
      <name val="Calibri"/>
      <family val="2"/>
      <scheme val="minor"/>
    </font>
    <font>
      <sz val="18"/>
      <name val="Calibri"/>
      <family val="2"/>
      <scheme val="minor"/>
    </font>
    <font>
      <sz val="14"/>
      <color theme="0"/>
      <name val="Calibri"/>
      <family val="2"/>
      <scheme val="minor"/>
    </font>
    <font>
      <sz val="14"/>
      <name val="Calibri"/>
      <family val="2"/>
      <scheme val="minor"/>
    </font>
    <font>
      <b/>
      <sz val="11"/>
      <color theme="7" tint="-0.249977111117893"/>
      <name val="Calibri"/>
      <family val="2"/>
      <scheme val="minor"/>
    </font>
    <font>
      <b/>
      <sz val="11"/>
      <name val="Helvetica"/>
    </font>
    <font>
      <i/>
      <sz val="11"/>
      <color indexed="8"/>
      <name val="Calibri"/>
      <family val="2"/>
      <scheme val="minor"/>
    </font>
    <font>
      <b/>
      <sz val="10"/>
      <color theme="4" tint="-0.499984740745262"/>
      <name val="Calibri"/>
      <family val="2"/>
      <scheme val="minor"/>
    </font>
    <font>
      <b/>
      <sz val="11"/>
      <color theme="4" tint="-0.499984740745262"/>
      <name val="Calibri"/>
      <family val="2"/>
      <scheme val="minor"/>
    </font>
    <font>
      <b/>
      <sz val="10"/>
      <name val="Calibri"/>
      <family val="2"/>
      <scheme val="minor"/>
    </font>
    <font>
      <b/>
      <i/>
      <sz val="12"/>
      <color theme="1"/>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rgb="FF006EC7"/>
        <bgColor indexed="64"/>
      </patternFill>
    </fill>
    <fill>
      <patternFill patternType="gray0625">
        <bgColor theme="0" tint="-0.14996795556505021"/>
      </patternFill>
    </fill>
    <fill>
      <patternFill patternType="solid">
        <fgColor theme="4" tint="0.79998168889431442"/>
        <bgColor indexed="64"/>
      </patternFill>
    </fill>
  </fills>
  <borders count="4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ck">
        <color theme="4"/>
      </bottom>
      <diagonal/>
    </border>
    <border>
      <left style="thin">
        <color indexed="64"/>
      </left>
      <right style="thin">
        <color indexed="64"/>
      </right>
      <top/>
      <bottom style="thin">
        <color indexed="64"/>
      </bottom>
      <diagonal/>
    </border>
    <border>
      <left/>
      <right/>
      <top/>
      <bottom style="thin">
        <color indexed="64"/>
      </bottom>
      <diagonal/>
    </border>
    <border>
      <left style="medium">
        <color theme="7" tint="-0.24994659260841701"/>
      </left>
      <right style="thin">
        <color theme="7" tint="-0.24994659260841701"/>
      </right>
      <top style="thin">
        <color theme="7" tint="-0.24994659260841701"/>
      </top>
      <bottom style="thin">
        <color theme="7" tint="-0.24994659260841701"/>
      </bottom>
      <diagonal/>
    </border>
    <border>
      <left style="thin">
        <color theme="7" tint="-0.24994659260841701"/>
      </left>
      <right style="thin">
        <color theme="7" tint="-0.24994659260841701"/>
      </right>
      <top style="thin">
        <color theme="7" tint="-0.24994659260841701"/>
      </top>
      <bottom style="thin">
        <color theme="7" tint="-0.24994659260841701"/>
      </bottom>
      <diagonal/>
    </border>
    <border>
      <left style="thin">
        <color theme="7" tint="-0.24994659260841701"/>
      </left>
      <right style="medium">
        <color theme="7" tint="-0.24994659260841701"/>
      </right>
      <top style="thin">
        <color theme="7" tint="-0.24994659260841701"/>
      </top>
      <bottom style="thin">
        <color theme="7" tint="-0.24994659260841701"/>
      </bottom>
      <diagonal/>
    </border>
    <border>
      <left style="thin">
        <color theme="7" tint="-0.24994659260841701"/>
      </left>
      <right/>
      <top style="thin">
        <color theme="7" tint="-0.24994659260841701"/>
      </top>
      <bottom style="thin">
        <color theme="7" tint="-0.24994659260841701"/>
      </bottom>
      <diagonal/>
    </border>
    <border>
      <left/>
      <right style="thin">
        <color theme="7" tint="-0.24994659260841701"/>
      </right>
      <top style="thin">
        <color theme="7" tint="-0.24994659260841701"/>
      </top>
      <bottom style="thin">
        <color theme="7" tint="-0.24994659260841701"/>
      </bottom>
      <diagonal/>
    </border>
    <border>
      <left style="medium">
        <color theme="7" tint="-0.24994659260841701"/>
      </left>
      <right style="thin">
        <color theme="7" tint="-0.24994659260841701"/>
      </right>
      <top/>
      <bottom style="thin">
        <color theme="7" tint="-0.24994659260841701"/>
      </bottom>
      <diagonal/>
    </border>
    <border>
      <left style="thin">
        <color theme="7" tint="-0.24994659260841701"/>
      </left>
      <right style="thin">
        <color theme="7" tint="-0.24994659260841701"/>
      </right>
      <top/>
      <bottom style="thin">
        <color theme="7" tint="-0.24994659260841701"/>
      </bottom>
      <diagonal/>
    </border>
    <border>
      <left style="thin">
        <color theme="7" tint="-0.24994659260841701"/>
      </left>
      <right/>
      <top/>
      <bottom style="thin">
        <color theme="7" tint="-0.24994659260841701"/>
      </bottom>
      <diagonal/>
    </border>
    <border>
      <left style="thin">
        <color theme="7" tint="-0.24994659260841701"/>
      </left>
      <right style="medium">
        <color theme="7" tint="-0.24994659260841701"/>
      </right>
      <top/>
      <bottom style="thin">
        <color theme="7" tint="-0.24994659260841701"/>
      </bottom>
      <diagonal/>
    </border>
    <border>
      <left style="medium">
        <color theme="7" tint="-0.24994659260841701"/>
      </left>
      <right style="thin">
        <color theme="7" tint="-0.24994659260841701"/>
      </right>
      <top style="thin">
        <color theme="7" tint="-0.24994659260841701"/>
      </top>
      <bottom style="medium">
        <color theme="7" tint="-0.24994659260841701"/>
      </bottom>
      <diagonal/>
    </border>
    <border>
      <left style="thin">
        <color theme="7" tint="-0.24994659260841701"/>
      </left>
      <right style="thin">
        <color theme="7" tint="-0.24994659260841701"/>
      </right>
      <top style="thin">
        <color theme="7" tint="-0.24994659260841701"/>
      </top>
      <bottom style="medium">
        <color theme="7" tint="-0.24994659260841701"/>
      </bottom>
      <diagonal/>
    </border>
    <border>
      <left style="thin">
        <color theme="7" tint="-0.24994659260841701"/>
      </left>
      <right/>
      <top style="thin">
        <color theme="7" tint="-0.24994659260841701"/>
      </top>
      <bottom style="medium">
        <color theme="7" tint="-0.24994659260841701"/>
      </bottom>
      <diagonal/>
    </border>
    <border>
      <left style="thin">
        <color theme="7" tint="-0.24994659260841701"/>
      </left>
      <right style="medium">
        <color theme="7" tint="-0.24994659260841701"/>
      </right>
      <top style="thin">
        <color theme="7" tint="-0.24994659260841701"/>
      </top>
      <bottom style="medium">
        <color theme="7"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70C0"/>
      </left>
      <right/>
      <top style="thin">
        <color rgb="FF0070C0"/>
      </top>
      <bottom style="thin">
        <color theme="0"/>
      </bottom>
      <diagonal/>
    </border>
    <border>
      <left/>
      <right/>
      <top style="thin">
        <color rgb="FF0070C0"/>
      </top>
      <bottom style="thin">
        <color theme="0"/>
      </bottom>
      <diagonal/>
    </border>
    <border>
      <left/>
      <right style="thin">
        <color rgb="FF0070C0"/>
      </right>
      <top style="thin">
        <color rgb="FF0070C0"/>
      </top>
      <bottom style="thin">
        <color theme="0"/>
      </bottom>
      <diagonal/>
    </border>
    <border>
      <left style="thin">
        <color rgb="FF0070C0"/>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rgb="FF0070C0"/>
      </right>
      <top style="thin">
        <color theme="0"/>
      </top>
      <bottom style="thin">
        <color indexed="64"/>
      </bottom>
      <diagonal/>
    </border>
    <border>
      <left style="medium">
        <color theme="7" tint="-0.24994659260841701"/>
      </left>
      <right/>
      <top style="medium">
        <color theme="7" tint="-0.24994659260841701"/>
      </top>
      <bottom style="thin">
        <color theme="7" tint="-0.24994659260841701"/>
      </bottom>
      <diagonal/>
    </border>
    <border>
      <left/>
      <right/>
      <top style="medium">
        <color theme="7" tint="-0.24994659260841701"/>
      </top>
      <bottom style="thin">
        <color theme="7" tint="-0.24994659260841701"/>
      </bottom>
      <diagonal/>
    </border>
    <border>
      <left/>
      <right style="medium">
        <color theme="7" tint="-0.24994659260841701"/>
      </right>
      <top style="medium">
        <color theme="7" tint="-0.24994659260841701"/>
      </top>
      <bottom style="thin">
        <color theme="7" tint="-0.24994659260841701"/>
      </bottom>
      <diagonal/>
    </border>
    <border>
      <left style="medium">
        <color theme="7" tint="-0.24994659260841701"/>
      </left>
      <right/>
      <top style="thin">
        <color theme="7" tint="-0.24994659260841701"/>
      </top>
      <bottom style="thin">
        <color theme="7" tint="-0.24994659260841701"/>
      </bottom>
      <diagonal/>
    </border>
  </borders>
  <cellStyleXfs count="7">
    <xf numFmtId="0" fontId="0" fillId="0" borderId="0"/>
    <xf numFmtId="0" fontId="1" fillId="0" borderId="0" applyNumberFormat="0" applyFill="0" applyBorder="0" applyAlignment="0" applyProtection="0">
      <alignment vertical="top"/>
      <protection locked="0"/>
    </xf>
    <xf numFmtId="9" fontId="4" fillId="0" borderId="0" applyFont="0" applyFill="0" applyBorder="0" applyAlignment="0" applyProtection="0"/>
    <xf numFmtId="0" fontId="14" fillId="0" borderId="0"/>
    <xf numFmtId="0" fontId="19" fillId="6" borderId="2" applyNumberFormat="0" applyAlignment="0">
      <protection locked="0"/>
    </xf>
    <xf numFmtId="0" fontId="20" fillId="0" borderId="12" applyNumberFormat="0" applyFill="0" applyAlignment="0" applyProtection="0"/>
    <xf numFmtId="0" fontId="21" fillId="0" borderId="0" applyNumberFormat="0" applyFill="0" applyBorder="0" applyAlignment="0" applyProtection="0"/>
  </cellStyleXfs>
  <cellXfs count="152">
    <xf numFmtId="0" fontId="0" fillId="0" borderId="0" xfId="0"/>
    <xf numFmtId="0" fontId="3" fillId="0" borderId="2" xfId="0" applyFont="1" applyFill="1" applyBorder="1" applyAlignment="1" applyProtection="1">
      <alignment vertical="top" wrapText="1"/>
    </xf>
    <xf numFmtId="0" fontId="2" fillId="0" borderId="2" xfId="0" applyFont="1" applyFill="1" applyBorder="1" applyAlignment="1" applyProtection="1">
      <alignment vertical="center" wrapText="1"/>
    </xf>
    <xf numFmtId="0" fontId="11" fillId="0" borderId="2" xfId="0" applyFont="1" applyFill="1" applyBorder="1" applyAlignment="1" applyProtection="1">
      <alignment vertical="top" wrapText="1"/>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vertical="top" wrapText="1"/>
    </xf>
    <xf numFmtId="9" fontId="6" fillId="0" borderId="2" xfId="2" applyNumberFormat="1" applyFont="1" applyFill="1" applyBorder="1" applyAlignment="1" applyProtection="1">
      <alignment horizontal="center" vertical="center" wrapText="1"/>
    </xf>
    <xf numFmtId="0" fontId="3" fillId="0" borderId="7" xfId="0" applyFont="1" applyFill="1" applyBorder="1" applyAlignment="1" applyProtection="1">
      <alignment vertical="center" wrapText="1"/>
    </xf>
    <xf numFmtId="0" fontId="3" fillId="0" borderId="3" xfId="0" applyFont="1" applyFill="1" applyBorder="1" applyAlignment="1" applyProtection="1">
      <alignment vertical="top" wrapText="1"/>
    </xf>
    <xf numFmtId="0" fontId="3" fillId="0" borderId="4" xfId="0" applyFont="1" applyFill="1" applyBorder="1" applyAlignment="1" applyProtection="1">
      <alignment vertical="top" wrapText="1"/>
    </xf>
    <xf numFmtId="0" fontId="16" fillId="0" borderId="2" xfId="0" applyFont="1" applyBorder="1" applyAlignment="1" applyProtection="1">
      <alignment horizontal="left" vertical="top" wrapText="1"/>
    </xf>
    <xf numFmtId="0" fontId="16" fillId="0" borderId="2" xfId="0" applyFont="1" applyBorder="1" applyAlignment="1" applyProtection="1">
      <alignment vertical="top" wrapText="1"/>
    </xf>
    <xf numFmtId="0" fontId="18" fillId="0" borderId="2" xfId="0" applyFont="1" applyBorder="1" applyAlignment="1" applyProtection="1">
      <alignment vertical="top" wrapText="1"/>
    </xf>
    <xf numFmtId="49" fontId="16" fillId="0" borderId="2" xfId="0" applyNumberFormat="1" applyFont="1" applyBorder="1" applyAlignment="1" applyProtection="1">
      <alignment horizontal="left" vertical="top" wrapText="1"/>
    </xf>
    <xf numFmtId="0" fontId="3" fillId="0" borderId="4" xfId="0" applyFont="1" applyFill="1" applyBorder="1" applyAlignment="1" applyProtection="1">
      <alignment horizontal="center" vertical="center" wrapText="1"/>
    </xf>
    <xf numFmtId="0" fontId="3" fillId="0" borderId="2" xfId="0" applyFont="1" applyFill="1" applyBorder="1" applyAlignment="1" applyProtection="1">
      <alignment horizontal="right" vertical="center" wrapText="1"/>
    </xf>
    <xf numFmtId="0" fontId="0" fillId="0" borderId="0" xfId="0" applyProtection="1"/>
    <xf numFmtId="0" fontId="15" fillId="3" borderId="2" xfId="0" applyFont="1" applyFill="1" applyBorder="1" applyAlignment="1" applyProtection="1">
      <alignment horizontal="center" vertical="center" wrapText="1"/>
    </xf>
    <xf numFmtId="0" fontId="0" fillId="0" borderId="0" xfId="0" applyAlignment="1" applyProtection="1">
      <alignment vertical="center"/>
    </xf>
    <xf numFmtId="0" fontId="0" fillId="0" borderId="2" xfId="0" applyBorder="1" applyAlignment="1" applyProtection="1">
      <alignment horizontal="center" vertical="center"/>
    </xf>
    <xf numFmtId="0" fontId="0" fillId="0" borderId="2" xfId="0" applyBorder="1" applyAlignment="1" applyProtection="1">
      <alignment horizontal="center"/>
    </xf>
    <xf numFmtId="0" fontId="0" fillId="0" borderId="2" xfId="0" applyFill="1" applyBorder="1" applyAlignment="1" applyProtection="1">
      <alignment horizontal="center" vertical="center"/>
    </xf>
    <xf numFmtId="0" fontId="19" fillId="6" borderId="2" xfId="4" applyNumberFormat="1" applyAlignment="1">
      <alignment horizontal="center" vertical="center" wrapText="1"/>
      <protection locked="0"/>
    </xf>
    <xf numFmtId="44" fontId="19" fillId="6" borderId="2" xfId="4" applyNumberFormat="1" applyAlignment="1">
      <alignment horizontal="right" vertical="center" wrapText="1"/>
      <protection locked="0"/>
    </xf>
    <xf numFmtId="14" fontId="19" fillId="6" borderId="2" xfId="4" applyNumberFormat="1" applyAlignment="1">
      <alignment horizontal="center" vertical="center" wrapText="1"/>
      <protection locked="0"/>
    </xf>
    <xf numFmtId="0" fontId="16" fillId="0" borderId="13" xfId="0" applyFont="1" applyBorder="1" applyAlignment="1" applyProtection="1">
      <alignment horizontal="left" vertical="top" wrapText="1"/>
    </xf>
    <xf numFmtId="0" fontId="19" fillId="6" borderId="2" xfId="4" applyAlignment="1">
      <alignment horizontal="left" vertical="top" wrapText="1"/>
      <protection locked="0"/>
    </xf>
    <xf numFmtId="0" fontId="19" fillId="6" borderId="13" xfId="4" applyBorder="1" applyAlignment="1">
      <alignment horizontal="left" vertical="top" wrapText="1"/>
      <protection locked="0"/>
    </xf>
    <xf numFmtId="9" fontId="0" fillId="0" borderId="3" xfId="2" applyFont="1" applyBorder="1" applyAlignment="1" applyProtection="1">
      <alignment vertical="center"/>
    </xf>
    <xf numFmtId="9" fontId="0" fillId="0" borderId="1" xfId="2" applyFont="1" applyBorder="1" applyAlignment="1" applyProtection="1">
      <alignment vertical="center"/>
    </xf>
    <xf numFmtId="49" fontId="19" fillId="6" borderId="2" xfId="4" applyNumberFormat="1" applyAlignment="1">
      <alignment horizontal="center" vertical="center" wrapText="1"/>
      <protection locked="0"/>
    </xf>
    <xf numFmtId="0" fontId="6" fillId="0" borderId="2" xfId="0" applyFont="1" applyFill="1" applyBorder="1" applyAlignment="1" applyProtection="1">
      <alignment horizontal="right" vertical="center" wrapText="1"/>
    </xf>
    <xf numFmtId="0" fontId="6" fillId="0" borderId="2" xfId="0" applyFont="1" applyFill="1" applyBorder="1" applyAlignment="1" applyProtection="1">
      <alignment horizontal="center" vertical="top" wrapText="1"/>
    </xf>
    <xf numFmtId="0" fontId="24" fillId="0" borderId="2" xfId="0" applyFont="1" applyFill="1" applyBorder="1" applyAlignment="1" applyProtection="1">
      <alignment horizontal="center" vertical="top" wrapText="1"/>
    </xf>
    <xf numFmtId="0" fontId="10" fillId="0" borderId="2" xfId="0" applyFont="1" applyFill="1" applyBorder="1" applyAlignment="1" applyProtection="1">
      <alignment horizontal="center" vertical="top" wrapText="1"/>
    </xf>
    <xf numFmtId="0" fontId="23" fillId="0" borderId="2" xfId="0" applyFont="1" applyFill="1" applyBorder="1" applyAlignment="1" applyProtection="1">
      <alignment horizontal="center" vertical="top" wrapText="1"/>
    </xf>
    <xf numFmtId="0" fontId="6" fillId="0" borderId="13" xfId="0" applyFont="1" applyFill="1" applyBorder="1" applyAlignment="1" applyProtection="1">
      <alignment horizontal="center" vertical="top" wrapText="1"/>
    </xf>
    <xf numFmtId="49" fontId="6" fillId="0" borderId="13" xfId="0" applyNumberFormat="1" applyFont="1" applyFill="1" applyBorder="1" applyAlignment="1" applyProtection="1">
      <alignment horizontal="center" vertical="top" wrapText="1"/>
    </xf>
    <xf numFmtId="0" fontId="19" fillId="6" borderId="13" xfId="4" applyBorder="1" applyAlignment="1">
      <alignment horizontal="center" vertical="top" wrapText="1"/>
      <protection locked="0"/>
    </xf>
    <xf numFmtId="0" fontId="6" fillId="2" borderId="2" xfId="0" applyFont="1" applyFill="1" applyBorder="1" applyAlignment="1" applyProtection="1">
      <alignment horizontal="center" vertical="top" wrapText="1"/>
    </xf>
    <xf numFmtId="49" fontId="6" fillId="0" borderId="2" xfId="0" applyNumberFormat="1" applyFont="1" applyFill="1" applyBorder="1" applyAlignment="1" applyProtection="1">
      <alignment horizontal="center" vertical="top" wrapText="1"/>
    </xf>
    <xf numFmtId="0" fontId="19" fillId="6" borderId="2" xfId="4" applyAlignment="1">
      <alignment horizontal="center" vertical="top" wrapText="1"/>
      <protection locked="0"/>
    </xf>
    <xf numFmtId="0" fontId="6" fillId="5" borderId="2" xfId="0" applyFont="1" applyFill="1" applyBorder="1" applyAlignment="1" applyProtection="1">
      <alignment horizontal="center" vertical="top" wrapText="1"/>
    </xf>
    <xf numFmtId="0" fontId="3" fillId="0" borderId="2" xfId="0" applyFont="1" applyFill="1" applyBorder="1" applyAlignment="1" applyProtection="1">
      <alignment horizontal="center" vertical="top" wrapText="1"/>
    </xf>
    <xf numFmtId="49" fontId="12" fillId="0" borderId="13"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right" vertical="center" wrapText="1"/>
    </xf>
    <xf numFmtId="0" fontId="7" fillId="0" borderId="2" xfId="0" applyFont="1" applyFill="1" applyBorder="1" applyAlignment="1" applyProtection="1">
      <alignment horizontal="center" vertical="center" wrapText="1"/>
    </xf>
    <xf numFmtId="0" fontId="11" fillId="0" borderId="1" xfId="0" applyFont="1" applyFill="1" applyBorder="1" applyAlignment="1" applyProtection="1">
      <alignment wrapText="1"/>
    </xf>
    <xf numFmtId="0" fontId="2" fillId="0" borderId="2" xfId="0" applyFont="1" applyFill="1" applyBorder="1" applyAlignment="1" applyProtection="1">
      <alignment wrapText="1"/>
    </xf>
    <xf numFmtId="0" fontId="2" fillId="0" borderId="2" xfId="0" applyFont="1" applyFill="1" applyBorder="1" applyAlignment="1" applyProtection="1">
      <alignment horizontal="center" wrapText="1"/>
    </xf>
    <xf numFmtId="0" fontId="22" fillId="0" borderId="2" xfId="0" applyFont="1" applyFill="1" applyBorder="1" applyAlignment="1" applyProtection="1">
      <alignment horizontal="center" wrapText="1"/>
    </xf>
    <xf numFmtId="0" fontId="10" fillId="4" borderId="2" xfId="0" applyFont="1" applyFill="1" applyBorder="1" applyAlignment="1" applyProtection="1">
      <alignment horizontal="center" wrapText="1"/>
    </xf>
    <xf numFmtId="0" fontId="23" fillId="4" borderId="2" xfId="0" applyFont="1" applyFill="1" applyBorder="1" applyAlignment="1" applyProtection="1">
      <alignment horizontal="center" wrapText="1"/>
    </xf>
    <xf numFmtId="0" fontId="6" fillId="0" borderId="2" xfId="0" applyFont="1" applyFill="1" applyBorder="1" applyAlignment="1" applyProtection="1">
      <alignment horizontal="center" wrapText="1"/>
    </xf>
    <xf numFmtId="0" fontId="11" fillId="0" borderId="2" xfId="0" applyFont="1" applyFill="1" applyBorder="1" applyAlignment="1" applyProtection="1">
      <alignment wrapText="1"/>
    </xf>
    <xf numFmtId="0" fontId="25" fillId="3" borderId="17" xfId="0" applyFont="1" applyFill="1" applyBorder="1" applyAlignment="1" applyProtection="1">
      <alignment horizontal="center"/>
    </xf>
    <xf numFmtId="9" fontId="0" fillId="0" borderId="15" xfId="2" applyFont="1" applyBorder="1" applyAlignment="1" applyProtection="1">
      <alignment horizontal="center"/>
    </xf>
    <xf numFmtId="9" fontId="0" fillId="0" borderId="16" xfId="2" applyFont="1" applyBorder="1" applyAlignment="1" applyProtection="1">
      <alignment horizontal="center"/>
    </xf>
    <xf numFmtId="0" fontId="0" fillId="0" borderId="17" xfId="0" applyBorder="1" applyAlignment="1" applyProtection="1">
      <alignment horizontal="center"/>
    </xf>
    <xf numFmtId="9" fontId="0" fillId="0" borderId="20" xfId="2" applyFont="1" applyBorder="1" applyAlignment="1" applyProtection="1">
      <alignment horizontal="center"/>
    </xf>
    <xf numFmtId="9" fontId="0" fillId="0" borderId="21" xfId="2" applyFont="1" applyBorder="1" applyAlignment="1" applyProtection="1">
      <alignment horizontal="center"/>
    </xf>
    <xf numFmtId="0" fontId="0" fillId="0" borderId="23" xfId="0" applyBorder="1" applyAlignment="1" applyProtection="1">
      <alignment horizontal="center"/>
    </xf>
    <xf numFmtId="9" fontId="0" fillId="0" borderId="24" xfId="2" applyFont="1" applyBorder="1" applyAlignment="1" applyProtection="1">
      <alignment horizontal="center"/>
    </xf>
    <xf numFmtId="9" fontId="0" fillId="0" borderId="25" xfId="2" applyFont="1" applyBorder="1" applyAlignment="1" applyProtection="1">
      <alignment horizontal="center"/>
    </xf>
    <xf numFmtId="0" fontId="0" fillId="0" borderId="27" xfId="0" applyBorder="1" applyAlignment="1" applyProtection="1">
      <alignment horizontal="center"/>
    </xf>
    <xf numFmtId="0" fontId="5" fillId="3" borderId="3" xfId="0" applyFont="1" applyFill="1" applyBorder="1" applyAlignment="1" applyProtection="1">
      <alignment horizontal="center" vertical="top" wrapText="1"/>
    </xf>
    <xf numFmtId="0" fontId="6" fillId="0" borderId="1" xfId="0" applyFont="1" applyFill="1" applyBorder="1" applyAlignment="1" applyProtection="1">
      <alignment vertical="top" wrapText="1"/>
    </xf>
    <xf numFmtId="0" fontId="3" fillId="0" borderId="14" xfId="0" applyFont="1" applyFill="1" applyBorder="1" applyAlignment="1" applyProtection="1">
      <alignment vertical="center" wrapText="1"/>
    </xf>
    <xf numFmtId="0" fontId="3" fillId="0" borderId="14" xfId="0" applyFont="1" applyFill="1" applyBorder="1" applyAlignment="1" applyProtection="1">
      <alignment horizontal="center" vertical="center" wrapText="1"/>
    </xf>
    <xf numFmtId="0" fontId="10" fillId="4" borderId="34" xfId="0" applyFont="1" applyFill="1" applyBorder="1" applyAlignment="1" applyProtection="1">
      <alignment horizontal="center" wrapText="1"/>
    </xf>
    <xf numFmtId="0" fontId="10" fillId="4" borderId="35" xfId="0" applyFont="1" applyFill="1" applyBorder="1" applyAlignment="1" applyProtection="1">
      <alignment horizontal="center" wrapText="1"/>
    </xf>
    <xf numFmtId="0" fontId="16" fillId="0" borderId="3" xfId="0" applyFont="1" applyBorder="1" applyAlignment="1" applyProtection="1">
      <alignment vertical="top" wrapText="1"/>
    </xf>
    <xf numFmtId="0" fontId="6" fillId="3" borderId="2" xfId="0" applyFont="1" applyFill="1" applyBorder="1" applyAlignment="1" applyProtection="1">
      <alignment horizontal="center" vertical="top" wrapText="1"/>
    </xf>
    <xf numFmtId="49" fontId="7" fillId="0" borderId="2" xfId="0" applyNumberFormat="1" applyFont="1" applyFill="1" applyBorder="1" applyAlignment="1" applyProtection="1">
      <alignment horizontal="right" vertical="center" wrapText="1"/>
    </xf>
    <xf numFmtId="0" fontId="0" fillId="0" borderId="18" xfId="0" applyBorder="1" applyAlignment="1" applyProtection="1">
      <alignment horizontal="center"/>
    </xf>
    <xf numFmtId="0" fontId="0" fillId="0" borderId="26" xfId="0" applyBorder="1" applyAlignment="1" applyProtection="1">
      <alignment horizontal="center"/>
    </xf>
    <xf numFmtId="0" fontId="25" fillId="3" borderId="16" xfId="0" applyFont="1" applyFill="1" applyBorder="1" applyAlignment="1" applyProtection="1">
      <alignment horizontal="center"/>
    </xf>
    <xf numFmtId="0" fontId="0" fillId="0" borderId="22" xfId="0" applyBorder="1" applyAlignment="1" applyProtection="1">
      <alignment horizontal="center"/>
    </xf>
    <xf numFmtId="0" fontId="0" fillId="0" borderId="0" xfId="0" applyAlignment="1" applyProtection="1">
      <alignment horizontal="center"/>
    </xf>
    <xf numFmtId="9" fontId="0" fillId="0" borderId="0" xfId="2" applyFont="1"/>
    <xf numFmtId="0" fontId="0" fillId="0" borderId="0" xfId="0" applyAlignment="1">
      <alignment vertical="top"/>
    </xf>
    <xf numFmtId="0" fontId="0" fillId="0" borderId="0" xfId="0" applyFont="1" applyBorder="1" applyAlignment="1">
      <alignment horizontal="left" vertical="top"/>
    </xf>
    <xf numFmtId="0" fontId="0" fillId="0" borderId="0" xfId="0" applyAlignment="1">
      <alignment horizontal="left" vertical="top"/>
    </xf>
    <xf numFmtId="0" fontId="30" fillId="0" borderId="3" xfId="0" applyFont="1" applyFill="1" applyBorder="1" applyAlignment="1" applyProtection="1">
      <alignment horizontal="center" vertical="center" wrapText="1"/>
    </xf>
    <xf numFmtId="0" fontId="30" fillId="0" borderId="2" xfId="0" applyFont="1" applyFill="1" applyBorder="1" applyAlignment="1" applyProtection="1">
      <alignment horizontal="center" vertical="center" wrapText="1"/>
    </xf>
    <xf numFmtId="0" fontId="15" fillId="3" borderId="39" xfId="0" applyFont="1" applyFill="1" applyBorder="1" applyAlignment="1" applyProtection="1">
      <alignment horizontal="center" vertical="center"/>
    </xf>
    <xf numFmtId="0" fontId="15" fillId="3" borderId="19" xfId="0" applyFont="1" applyFill="1" applyBorder="1" applyAlignment="1" applyProtection="1">
      <alignment horizontal="center" vertical="center"/>
    </xf>
    <xf numFmtId="0" fontId="15" fillId="3" borderId="36" xfId="0" applyFont="1" applyFill="1" applyBorder="1" applyAlignment="1" applyProtection="1">
      <alignment horizontal="center" vertical="center"/>
    </xf>
    <xf numFmtId="0" fontId="15" fillId="3" borderId="37" xfId="0" applyFont="1" applyFill="1" applyBorder="1" applyAlignment="1" applyProtection="1">
      <alignment horizontal="center" vertical="center"/>
    </xf>
    <xf numFmtId="0" fontId="15" fillId="3" borderId="38" xfId="0" applyFont="1" applyFill="1" applyBorder="1" applyAlignment="1" applyProtection="1">
      <alignment horizontal="center" vertical="center"/>
    </xf>
    <xf numFmtId="0" fontId="0" fillId="0" borderId="0" xfId="0" applyAlignment="1" applyProtection="1">
      <alignment horizontal="left" vertical="top" wrapText="1"/>
    </xf>
    <xf numFmtId="0" fontId="6" fillId="0" borderId="2" xfId="0" applyFont="1" applyFill="1" applyBorder="1" applyAlignment="1" applyProtection="1">
      <alignment horizontal="right" vertical="center" wrapText="1"/>
    </xf>
    <xf numFmtId="0" fontId="0" fillId="0" borderId="8" xfId="0" applyBorder="1" applyAlignment="1" applyProtection="1">
      <alignment horizontal="center" wrapText="1"/>
    </xf>
    <xf numFmtId="0" fontId="0" fillId="0" borderId="7" xfId="0" applyBorder="1" applyAlignment="1" applyProtection="1">
      <alignment horizontal="center" wrapText="1"/>
    </xf>
    <xf numFmtId="0" fontId="0" fillId="0" borderId="9" xfId="0" applyBorder="1" applyAlignment="1" applyProtection="1">
      <alignment horizontal="center" wrapText="1"/>
    </xf>
    <xf numFmtId="0" fontId="0" fillId="0" borderId="0" xfId="0" applyBorder="1" applyAlignment="1" applyProtection="1">
      <alignment horizontal="center" wrapTex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13" xfId="0" applyBorder="1" applyAlignment="1" applyProtection="1">
      <alignment horizontal="center" vertical="center"/>
    </xf>
    <xf numFmtId="49" fontId="1" fillId="6" borderId="2" xfId="1" applyNumberFormat="1" applyFill="1" applyBorder="1" applyAlignment="1">
      <alignment horizontal="left" vertical="center" wrapText="1"/>
      <protection locked="0"/>
    </xf>
    <xf numFmtId="49" fontId="19" fillId="6" borderId="2" xfId="4" applyNumberFormat="1" applyAlignment="1">
      <alignment horizontal="left" vertical="center" wrapText="1"/>
      <protection locked="0"/>
    </xf>
    <xf numFmtId="0" fontId="3" fillId="0" borderId="3" xfId="0" applyFont="1" applyFill="1" applyBorder="1" applyAlignment="1" applyProtection="1">
      <alignment horizontal="right" vertical="center" wrapText="1"/>
    </xf>
    <xf numFmtId="0" fontId="3" fillId="0" borderId="1" xfId="0" applyFont="1" applyFill="1" applyBorder="1" applyAlignment="1" applyProtection="1">
      <alignment horizontal="right"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19" fillId="6" borderId="2" xfId="4" applyNumberFormat="1" applyAlignment="1">
      <alignment horizontal="left" vertical="center" wrapText="1"/>
      <protection locked="0"/>
    </xf>
    <xf numFmtId="0" fontId="9" fillId="4" borderId="3" xfId="0" applyFont="1" applyFill="1" applyBorder="1" applyAlignment="1" applyProtection="1">
      <alignment horizontal="center" vertical="center" wrapText="1"/>
    </xf>
    <xf numFmtId="0" fontId="9" fillId="4" borderId="4"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wrapText="1"/>
    </xf>
    <xf numFmtId="49" fontId="19" fillId="6" borderId="2" xfId="4" applyNumberFormat="1" applyAlignment="1">
      <alignment horizontal="center" vertical="center" wrapText="1"/>
      <protection locked="0"/>
    </xf>
    <xf numFmtId="14" fontId="19" fillId="6" borderId="3" xfId="4" applyNumberFormat="1" applyBorder="1" applyAlignment="1">
      <alignment horizontal="center" vertical="center" wrapText="1"/>
      <protection locked="0"/>
    </xf>
    <xf numFmtId="14" fontId="19" fillId="6" borderId="1" xfId="4" applyNumberFormat="1" applyBorder="1" applyAlignment="1">
      <alignment horizontal="center" vertical="center" wrapText="1"/>
      <protection locked="0"/>
    </xf>
    <xf numFmtId="0" fontId="15" fillId="3" borderId="5" xfId="0" applyFont="1" applyFill="1" applyBorder="1" applyAlignment="1" applyProtection="1">
      <alignment horizontal="center" vertical="center"/>
    </xf>
    <xf numFmtId="0" fontId="15" fillId="3" borderId="6" xfId="0" applyFont="1" applyFill="1" applyBorder="1" applyAlignment="1" applyProtection="1">
      <alignment horizontal="center" vertical="center"/>
    </xf>
    <xf numFmtId="0" fontId="3" fillId="0" borderId="2" xfId="0" applyFont="1" applyFill="1" applyBorder="1" applyAlignment="1" applyProtection="1">
      <alignment horizontal="right" vertical="center" wrapText="1"/>
    </xf>
    <xf numFmtId="0" fontId="19" fillId="6" borderId="2" xfId="4" applyNumberFormat="1" applyAlignment="1">
      <alignment horizontal="center" vertical="center" wrapText="1"/>
      <protection locked="0"/>
    </xf>
    <xf numFmtId="0" fontId="15" fillId="3" borderId="14"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14" fontId="19" fillId="6" borderId="2" xfId="4" applyNumberFormat="1" applyAlignment="1">
      <alignment horizontal="center" vertical="center" wrapText="1"/>
      <protection locked="0"/>
    </xf>
    <xf numFmtId="0" fontId="3" fillId="0" borderId="1" xfId="0" applyNumberFormat="1"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10" xfId="0" applyFont="1" applyFill="1" applyBorder="1" applyAlignment="1" applyProtection="1">
      <alignment horizontal="center" vertical="center"/>
    </xf>
    <xf numFmtId="0" fontId="29" fillId="6" borderId="8" xfId="0" applyFont="1" applyFill="1" applyBorder="1" applyAlignment="1" applyProtection="1">
      <alignment horizontal="left" vertical="center" wrapText="1"/>
      <protection locked="0"/>
    </xf>
    <xf numFmtId="0" fontId="29" fillId="6" borderId="7" xfId="0" applyFont="1" applyFill="1" applyBorder="1" applyAlignment="1" applyProtection="1">
      <alignment horizontal="left" vertical="center" wrapText="1"/>
      <protection locked="0"/>
    </xf>
    <xf numFmtId="0" fontId="29" fillId="6" borderId="11" xfId="0" applyFont="1" applyFill="1" applyBorder="1" applyAlignment="1" applyProtection="1">
      <alignment horizontal="left" vertical="center" wrapText="1"/>
      <protection locked="0"/>
    </xf>
    <xf numFmtId="0" fontId="29" fillId="6" borderId="5" xfId="0" applyFont="1" applyFill="1" applyBorder="1" applyAlignment="1" applyProtection="1">
      <alignment horizontal="left" vertical="center" wrapText="1"/>
      <protection locked="0"/>
    </xf>
    <xf numFmtId="0" fontId="29" fillId="6" borderId="14" xfId="0" applyFont="1" applyFill="1" applyBorder="1" applyAlignment="1" applyProtection="1">
      <alignment horizontal="left" vertical="center" wrapText="1"/>
      <protection locked="0"/>
    </xf>
    <xf numFmtId="0" fontId="29" fillId="6" borderId="6"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right" vertical="center" wrapText="1"/>
    </xf>
    <xf numFmtId="0" fontId="3" fillId="0" borderId="11" xfId="0" applyFont="1" applyFill="1" applyBorder="1" applyAlignment="1" applyProtection="1">
      <alignment horizontal="right" vertical="center" wrapText="1"/>
    </xf>
    <xf numFmtId="0" fontId="3" fillId="0" borderId="5" xfId="0" applyFont="1" applyFill="1" applyBorder="1" applyAlignment="1" applyProtection="1">
      <alignment horizontal="right" vertical="center" wrapText="1"/>
    </xf>
    <xf numFmtId="0" fontId="3" fillId="0" borderId="6" xfId="0" applyFont="1" applyFill="1" applyBorder="1" applyAlignment="1" applyProtection="1">
      <alignment horizontal="right" vertical="center" wrapText="1"/>
    </xf>
    <xf numFmtId="0" fontId="5" fillId="3" borderId="3" xfId="0" applyFont="1" applyFill="1" applyBorder="1" applyAlignment="1" applyProtection="1">
      <alignment horizontal="center" vertical="top" wrapText="1"/>
    </xf>
    <xf numFmtId="0" fontId="5" fillId="3" borderId="4" xfId="0" applyFont="1" applyFill="1" applyBorder="1" applyAlignment="1" applyProtection="1">
      <alignment horizontal="center" vertical="top" wrapText="1"/>
    </xf>
    <xf numFmtId="0" fontId="5" fillId="3" borderId="1" xfId="0" applyFont="1" applyFill="1" applyBorder="1" applyAlignment="1" applyProtection="1">
      <alignment horizontal="center" vertical="top" wrapText="1"/>
    </xf>
    <xf numFmtId="0" fontId="10" fillId="4" borderId="33" xfId="0" applyFont="1" applyFill="1" applyBorder="1" applyAlignment="1" applyProtection="1">
      <alignment horizontal="center" wrapText="1"/>
    </xf>
    <xf numFmtId="0" fontId="10" fillId="4" borderId="34" xfId="0" applyFont="1" applyFill="1" applyBorder="1" applyAlignment="1" applyProtection="1">
      <alignment horizontal="center" wrapText="1"/>
    </xf>
    <xf numFmtId="0" fontId="9" fillId="4" borderId="30" xfId="0" applyFont="1" applyFill="1" applyBorder="1" applyAlignment="1" applyProtection="1">
      <alignment horizontal="center" wrapText="1"/>
    </xf>
    <xf numFmtId="0" fontId="9" fillId="4" borderId="31" xfId="0" applyFont="1" applyFill="1" applyBorder="1" applyAlignment="1" applyProtection="1">
      <alignment horizontal="center" wrapText="1"/>
    </xf>
    <xf numFmtId="0" fontId="9" fillId="4" borderId="32" xfId="0" applyFont="1" applyFill="1" applyBorder="1" applyAlignment="1" applyProtection="1">
      <alignment horizontal="center" wrapText="1"/>
    </xf>
    <xf numFmtId="49" fontId="6" fillId="3" borderId="3" xfId="0" applyNumberFormat="1" applyFont="1" applyFill="1" applyBorder="1" applyAlignment="1" applyProtection="1">
      <alignment horizontal="center" vertical="top" wrapText="1"/>
    </xf>
    <xf numFmtId="49" fontId="6" fillId="3" borderId="1" xfId="0" applyNumberFormat="1" applyFont="1" applyFill="1" applyBorder="1" applyAlignment="1" applyProtection="1">
      <alignment horizontal="center" vertical="top" wrapText="1"/>
    </xf>
    <xf numFmtId="0" fontId="28" fillId="6" borderId="3" xfId="0" applyFont="1" applyFill="1" applyBorder="1" applyAlignment="1" applyProtection="1">
      <alignment horizontal="center" vertical="center" wrapText="1"/>
    </xf>
    <xf numFmtId="0" fontId="28" fillId="6" borderId="4" xfId="0" applyFont="1" applyFill="1" applyBorder="1" applyAlignment="1" applyProtection="1">
      <alignment horizontal="center" vertical="center" wrapText="1"/>
    </xf>
    <xf numFmtId="0" fontId="28" fillId="6" borderId="1" xfId="0" applyFont="1" applyFill="1" applyBorder="1" applyAlignment="1" applyProtection="1">
      <alignment horizontal="center" vertical="center" wrapText="1"/>
    </xf>
    <xf numFmtId="0" fontId="0" fillId="0" borderId="0" xfId="0" applyAlignment="1">
      <alignment shrinkToFit="1"/>
    </xf>
  </cellXfs>
  <cellStyles count="7">
    <cellStyle name="Heading 1" xfId="5" builtinId="16" customBuiltin="1"/>
    <cellStyle name="Heading 4" xfId="6" builtinId="19" customBuiltin="1"/>
    <cellStyle name="Hyperlink" xfId="1" builtinId="8"/>
    <cellStyle name="Input" xfId="4" builtinId="20" customBuiltin="1"/>
    <cellStyle name="Normal" xfId="0" builtinId="0"/>
    <cellStyle name="Normal 2" xfId="3"/>
    <cellStyle name="Percent" xfId="2" builtinId="5"/>
  </cellStyles>
  <dxfs count="15">
    <dxf>
      <font>
        <color theme="3" tint="0.39994506668294322"/>
      </font>
      <fill>
        <patternFill>
          <bgColor theme="3" tint="0.39994506668294322"/>
        </patternFill>
      </fill>
    </dxf>
    <dxf>
      <font>
        <color theme="4"/>
      </font>
      <fill>
        <patternFill>
          <bgColor theme="4"/>
        </patternFill>
      </fill>
    </dxf>
    <dxf>
      <font>
        <b/>
        <i val="0"/>
        <color rgb="FFC00000"/>
      </font>
      <fill>
        <patternFill>
          <bgColor theme="5" tint="0.79998168889431442"/>
        </patternFill>
      </fill>
    </dxf>
    <dxf>
      <font>
        <color rgb="FF9C0006"/>
      </font>
      <fill>
        <patternFill>
          <bgColor theme="5" tint="0.79998168889431442"/>
        </patternFill>
      </fill>
    </dxf>
    <dxf>
      <font>
        <b/>
        <i val="0"/>
        <color rgb="FFC00000"/>
      </font>
      <fill>
        <patternFill>
          <bgColor theme="5" tint="0.79998168889431442"/>
        </patternFill>
      </fill>
    </dxf>
    <dxf>
      <font>
        <b/>
        <i val="0"/>
        <color theme="9" tint="-0.499984740745262"/>
      </font>
      <fill>
        <patternFill>
          <bgColor theme="9" tint="0.79998168889431442"/>
        </patternFill>
      </fill>
    </dxf>
    <dxf>
      <font>
        <b/>
        <i val="0"/>
        <color rgb="FF0070C0"/>
      </font>
      <fill>
        <patternFill>
          <bgColor rgb="FFFFFF00"/>
        </patternFill>
      </fill>
    </dxf>
    <dxf>
      <font>
        <b/>
        <i val="0"/>
        <color theme="6" tint="-0.24994659260841701"/>
      </font>
      <fill>
        <patternFill>
          <bgColor theme="6" tint="0.79998168889431442"/>
        </patternFill>
      </fill>
    </dxf>
    <dxf>
      <font>
        <b/>
        <i val="0"/>
        <color rgb="FF7030A0"/>
      </font>
      <fill>
        <patternFill>
          <bgColor theme="7" tint="0.79998168889431442"/>
        </patternFill>
      </fill>
    </dxf>
    <dxf>
      <font>
        <color rgb="FF9C0006"/>
      </font>
      <fill>
        <patternFill>
          <bgColor theme="5" tint="0.79998168889431442"/>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24994659260841701"/>
      </font>
      <fill>
        <patternFill>
          <bgColor theme="6" tint="0.79998168889431442"/>
        </patternFill>
      </fill>
    </dxf>
    <dxf>
      <font>
        <color rgb="FFC00000"/>
      </font>
      <fill>
        <patternFill>
          <bgColor theme="5" tint="0.79998168889431442"/>
        </patternFill>
      </fill>
    </dxf>
    <dxf>
      <font>
        <color theme="9" tint="-0.24994659260841701"/>
      </font>
      <fill>
        <patternFill>
          <bgColor theme="9" tint="0.79998168889431442"/>
        </patternFill>
      </fill>
    </dxf>
  </dxfs>
  <tableStyles count="0" defaultTableStyle="TableStyleMedium2" defaultPivotStyle="PivotStyleLight16"/>
  <colors>
    <mruColors>
      <color rgb="FF006E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cols>
    <col min="1" max="16384" width="9.140625" style="15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K28"/>
  <sheetViews>
    <sheetView tabSelected="1" topLeftCell="B1" workbookViewId="0">
      <pane ySplit="2" topLeftCell="A3" activePane="bottomLeft" state="frozen"/>
      <selection pane="bottomLeft" activeCell="I3" sqref="I3:J3"/>
    </sheetView>
  </sheetViews>
  <sheetFormatPr defaultColWidth="9.140625" defaultRowHeight="15" x14ac:dyDescent="0.25"/>
  <cols>
    <col min="1" max="1" width="19.7109375" style="16" customWidth="1"/>
    <col min="2" max="2" width="16.5703125" style="16" customWidth="1"/>
    <col min="3" max="3" width="16.28515625" style="16" customWidth="1"/>
    <col min="4" max="4" width="14" style="16" customWidth="1"/>
    <col min="5" max="5" width="20.42578125" style="16" customWidth="1"/>
    <col min="6" max="6" width="15" style="16" customWidth="1"/>
    <col min="7" max="7" width="14.85546875" style="16" customWidth="1"/>
    <col min="8" max="8" width="13.42578125" style="16" customWidth="1"/>
    <col min="9" max="9" width="7.42578125" style="16" customWidth="1"/>
    <col min="10" max="10" width="24.5703125" style="16" customWidth="1"/>
    <col min="11" max="16384" width="9.140625" style="16"/>
  </cols>
  <sheetData>
    <row r="1" spans="1:11" s="2" customFormat="1" ht="30" customHeight="1" x14ac:dyDescent="0.25">
      <c r="A1" s="108" t="s">
        <v>114</v>
      </c>
      <c r="B1" s="109"/>
      <c r="C1" s="109"/>
      <c r="D1" s="109"/>
      <c r="E1" s="109"/>
      <c r="F1" s="109"/>
      <c r="G1" s="109"/>
      <c r="H1" s="109"/>
      <c r="I1" s="109"/>
      <c r="J1" s="109"/>
    </row>
    <row r="2" spans="1:11" s="1" customFormat="1" ht="15.75" x14ac:dyDescent="0.25">
      <c r="A2" s="110" t="s">
        <v>53</v>
      </c>
      <c r="B2" s="111"/>
      <c r="C2" s="111"/>
      <c r="D2" s="111"/>
      <c r="E2" s="111"/>
      <c r="F2" s="111"/>
      <c r="G2" s="111"/>
      <c r="H2" s="111"/>
      <c r="I2" s="111"/>
      <c r="J2" s="112"/>
    </row>
    <row r="3" spans="1:11" s="1" customFormat="1" ht="30" customHeight="1" x14ac:dyDescent="0.25">
      <c r="A3" s="103" t="s">
        <v>61</v>
      </c>
      <c r="B3" s="104"/>
      <c r="C3" s="22"/>
      <c r="D3" s="113"/>
      <c r="E3" s="113"/>
      <c r="F3" s="113"/>
      <c r="G3" s="113"/>
      <c r="H3" s="15" t="s">
        <v>3</v>
      </c>
      <c r="I3" s="102"/>
      <c r="J3" s="102"/>
      <c r="K3" s="5"/>
    </row>
    <row r="4" spans="1:11" s="1" customFormat="1" ht="30" customHeight="1" x14ac:dyDescent="0.25">
      <c r="A4" s="103" t="s">
        <v>18</v>
      </c>
      <c r="B4" s="104"/>
      <c r="C4" s="113"/>
      <c r="D4" s="113"/>
      <c r="E4" s="113"/>
      <c r="F4" s="113"/>
      <c r="G4" s="113"/>
      <c r="H4" s="15" t="s">
        <v>4</v>
      </c>
      <c r="I4" s="107"/>
      <c r="J4" s="107"/>
      <c r="K4" s="5"/>
    </row>
    <row r="5" spans="1:11" s="1" customFormat="1" ht="30" customHeight="1" x14ac:dyDescent="0.25">
      <c r="A5" s="103" t="s">
        <v>115</v>
      </c>
      <c r="B5" s="104"/>
      <c r="C5" s="23"/>
      <c r="D5" s="118" t="s">
        <v>107</v>
      </c>
      <c r="E5" s="118"/>
      <c r="F5" s="119"/>
      <c r="G5" s="119"/>
      <c r="H5" s="15" t="s">
        <v>5</v>
      </c>
      <c r="I5" s="101"/>
      <c r="J5" s="102"/>
      <c r="K5" s="5"/>
    </row>
    <row r="6" spans="1:11" s="1" customFormat="1" ht="30" customHeight="1" x14ac:dyDescent="0.25">
      <c r="A6" s="103" t="s">
        <v>19</v>
      </c>
      <c r="B6" s="104"/>
      <c r="C6" s="24"/>
      <c r="D6" s="24"/>
      <c r="E6" s="86" t="str">
        <f>IF(D6-C6=0,"&lt;-- Need Posting Dates",D6-C6)</f>
        <v>&lt;-- Need Posting Dates</v>
      </c>
      <c r="F6" s="105" t="str">
        <f>IF(AND(C5&lt;249999.9999,E6&lt;5),"Not Posted Correct # of Days",IF(AND(C5&gt;249999.99,E6&lt;15),"Not Posted Correct # of Days","OK"))</f>
        <v>OK</v>
      </c>
      <c r="G6" s="106"/>
      <c r="H6" s="15" t="s">
        <v>6</v>
      </c>
      <c r="I6" s="107" t="s">
        <v>126</v>
      </c>
      <c r="J6" s="107"/>
      <c r="K6" s="5"/>
    </row>
    <row r="7" spans="1:11" s="1" customFormat="1" ht="32.25" customHeight="1" x14ac:dyDescent="0.25">
      <c r="A7" s="103" t="s">
        <v>51</v>
      </c>
      <c r="B7" s="104"/>
      <c r="C7" s="123"/>
      <c r="D7" s="123"/>
      <c r="E7" s="85" t="str">
        <f>IF(C7&lt;C6, "PO Issued Before Solicitation",IF(C7-D6&lt;1,"Need Contract / PO Date", C7-D6))</f>
        <v>Need Contract / PO Date</v>
      </c>
      <c r="F7" s="105" t="str">
        <f>IF(E7&lt;1,"Not Issued Within One Day of NOA","OK")</f>
        <v>OK</v>
      </c>
      <c r="G7" s="124"/>
      <c r="H7" s="15" t="s">
        <v>16</v>
      </c>
      <c r="I7" s="102" t="s">
        <v>127</v>
      </c>
      <c r="J7" s="102"/>
      <c r="K7" s="5"/>
    </row>
    <row r="8" spans="1:11" s="1" customFormat="1" ht="30" customHeight="1" x14ac:dyDescent="0.25">
      <c r="A8" s="148" t="s">
        <v>125</v>
      </c>
      <c r="B8" s="149"/>
      <c r="C8" s="149"/>
      <c r="D8" s="149"/>
      <c r="E8" s="150"/>
      <c r="K8" s="68"/>
    </row>
    <row r="9" spans="1:11" s="1" customFormat="1" ht="23.25" customHeight="1" x14ac:dyDescent="0.25">
      <c r="A9" s="103" t="s">
        <v>52</v>
      </c>
      <c r="B9" s="104"/>
      <c r="C9" s="30"/>
      <c r="D9" s="114"/>
      <c r="E9" s="115"/>
      <c r="F9" s="134" t="s">
        <v>81</v>
      </c>
      <c r="G9" s="135"/>
      <c r="H9" s="128"/>
      <c r="I9" s="129"/>
      <c r="J9" s="130"/>
      <c r="K9" s="5"/>
    </row>
    <row r="10" spans="1:11" s="1" customFormat="1" ht="24" customHeight="1" x14ac:dyDescent="0.25">
      <c r="A10" s="103" t="s">
        <v>50</v>
      </c>
      <c r="B10" s="104"/>
      <c r="C10" s="113"/>
      <c r="D10" s="113"/>
      <c r="E10" s="113"/>
      <c r="F10" s="136"/>
      <c r="G10" s="137"/>
      <c r="H10" s="131"/>
      <c r="I10" s="132"/>
      <c r="J10" s="133"/>
      <c r="K10" s="5"/>
    </row>
    <row r="11" spans="1:11" s="9" customFormat="1" x14ac:dyDescent="0.25">
      <c r="A11" s="8"/>
      <c r="G11" s="7"/>
      <c r="H11" s="69"/>
      <c r="I11" s="70"/>
      <c r="J11" s="70"/>
      <c r="K11" s="14"/>
    </row>
    <row r="12" spans="1:11" ht="18.75" x14ac:dyDescent="0.25">
      <c r="A12" s="121" t="s">
        <v>24</v>
      </c>
      <c r="B12" s="122"/>
      <c r="C12" s="122"/>
      <c r="D12" s="122"/>
      <c r="E12" s="122"/>
      <c r="F12" s="122"/>
      <c r="G12" s="122"/>
      <c r="H12" s="122"/>
      <c r="I12" s="122"/>
      <c r="J12" s="122"/>
    </row>
    <row r="13" spans="1:11" s="18" customFormat="1" ht="30" x14ac:dyDescent="0.25">
      <c r="A13" s="125" t="s">
        <v>28</v>
      </c>
      <c r="B13" s="126"/>
      <c r="C13" s="127"/>
      <c r="D13" s="17" t="s">
        <v>27</v>
      </c>
      <c r="E13" s="17" t="s">
        <v>29</v>
      </c>
      <c r="F13" s="116" t="s">
        <v>54</v>
      </c>
      <c r="G13" s="117"/>
      <c r="H13" s="116" t="s">
        <v>25</v>
      </c>
      <c r="I13" s="120"/>
      <c r="J13" s="117"/>
    </row>
    <row r="14" spans="1:11" x14ac:dyDescent="0.25">
      <c r="A14" s="93" t="s">
        <v>49</v>
      </c>
      <c r="B14" s="93"/>
      <c r="C14" s="4">
        <v>4</v>
      </c>
      <c r="D14" s="19">
        <f>COUNTIFS(reference,A14,gap,"Gap")</f>
        <v>0</v>
      </c>
      <c r="E14" s="19">
        <f>law_pts*D14</f>
        <v>0</v>
      </c>
      <c r="F14" s="28"/>
      <c r="G14" s="29">
        <v>0.59</v>
      </c>
      <c r="H14" s="31" t="s">
        <v>20</v>
      </c>
      <c r="I14" s="4">
        <f>SUMIF(scored,"Yes",max_score)</f>
        <v>42</v>
      </c>
      <c r="J14" s="98" t="str">
        <f>IF(not_started&gt;0,"",IF(I16&lt;=G14,"Unsatisfactory", IF(I16&lt;=G15,"Underperforming", IF(I16&lt;=G16,"Marginal",IF(I16&lt;=G17,"Acceptable", "Excellent")))))</f>
        <v/>
      </c>
    </row>
    <row r="15" spans="1:11" x14ac:dyDescent="0.25">
      <c r="A15" s="93" t="s">
        <v>55</v>
      </c>
      <c r="B15" s="93"/>
      <c r="C15" s="4">
        <v>2</v>
      </c>
      <c r="D15" s="19">
        <f>COUNTIFS(reference,A15,gap,"Gap")</f>
        <v>0</v>
      </c>
      <c r="E15" s="19">
        <f>gpm_pts*D15</f>
        <v>0</v>
      </c>
      <c r="F15" s="28">
        <v>0.6</v>
      </c>
      <c r="G15" s="29">
        <v>0.74</v>
      </c>
      <c r="H15" s="31" t="s">
        <v>22</v>
      </c>
      <c r="I15" s="4">
        <f>IF(not_started&gt;0,0,SUMIF(scored,"Yes",score))</f>
        <v>0</v>
      </c>
      <c r="J15" s="99"/>
    </row>
    <row r="16" spans="1:11" x14ac:dyDescent="0.25">
      <c r="A16" s="93" t="s">
        <v>9</v>
      </c>
      <c r="B16" s="93"/>
      <c r="C16" s="4">
        <v>1</v>
      </c>
      <c r="D16" s="19">
        <f>COUNTIFS(reference,A16,gap,"Gap")</f>
        <v>0</v>
      </c>
      <c r="E16" s="19">
        <f>trng_pts*D16</f>
        <v>0</v>
      </c>
      <c r="F16" s="28">
        <v>0.75</v>
      </c>
      <c r="G16" s="29">
        <v>0.84</v>
      </c>
      <c r="H16" s="31" t="s">
        <v>23</v>
      </c>
      <c r="I16" s="6">
        <f>ROUND(I15/I14,2)</f>
        <v>0</v>
      </c>
      <c r="J16" s="100"/>
    </row>
    <row r="17" spans="1:10" x14ac:dyDescent="0.25">
      <c r="A17" s="93" t="s">
        <v>12</v>
      </c>
      <c r="B17" s="93"/>
      <c r="C17" s="4">
        <v>1</v>
      </c>
      <c r="D17" s="19">
        <f>COUNTIFS(reference,A17,gap,"Gap")</f>
        <v>0</v>
      </c>
      <c r="E17" s="20">
        <f>optional*D17</f>
        <v>0</v>
      </c>
      <c r="F17" s="28">
        <v>0.85</v>
      </c>
      <c r="G17" s="29">
        <v>0.94</v>
      </c>
      <c r="H17" s="94" t="str">
        <f>IF(not_started&gt;0,"Actual Score and Ratings will not calculate unless all questions have been answered.","")</f>
        <v>Actual Score and Ratings will not calculate unless all questions have been answered.</v>
      </c>
      <c r="I17" s="95"/>
      <c r="J17" s="95"/>
    </row>
    <row r="18" spans="1:10" x14ac:dyDescent="0.25">
      <c r="D18" s="21">
        <f>SUM(D14:D17)</f>
        <v>0</v>
      </c>
      <c r="E18" s="21">
        <f>SUM(E14:E17)</f>
        <v>0</v>
      </c>
      <c r="F18" s="28">
        <v>0.95</v>
      </c>
      <c r="G18" s="29"/>
      <c r="H18" s="96"/>
      <c r="I18" s="97"/>
      <c r="J18" s="97"/>
    </row>
    <row r="19" spans="1:10" ht="15.75" thickBot="1" x14ac:dyDescent="0.3"/>
    <row r="20" spans="1:10" ht="15" customHeight="1" x14ac:dyDescent="0.25">
      <c r="A20" s="89" t="s">
        <v>80</v>
      </c>
      <c r="B20" s="90"/>
      <c r="C20" s="90"/>
      <c r="D20" s="91"/>
      <c r="F20" s="80" t="str">
        <f>IF(not_started&gt;0,"",VLOOKUP(J14,ratings, 2,FALSE))</f>
        <v/>
      </c>
      <c r="G20" s="92" t="str">
        <f>IF(not_started&gt;0,"",VLOOKUP(J14,ratings,3,FALSE))</f>
        <v/>
      </c>
      <c r="H20" s="92"/>
      <c r="I20" s="92"/>
      <c r="J20" s="92"/>
    </row>
    <row r="21" spans="1:10" x14ac:dyDescent="0.25">
      <c r="A21" s="87" t="s">
        <v>54</v>
      </c>
      <c r="B21" s="88"/>
      <c r="C21" s="78" t="s">
        <v>23</v>
      </c>
      <c r="D21" s="57" t="s">
        <v>62</v>
      </c>
      <c r="G21" s="92"/>
      <c r="H21" s="92"/>
      <c r="I21" s="92"/>
      <c r="J21" s="92"/>
    </row>
    <row r="22" spans="1:10" x14ac:dyDescent="0.25">
      <c r="A22" s="58" t="s">
        <v>63</v>
      </c>
      <c r="B22" s="59"/>
      <c r="C22" s="76" t="s">
        <v>64</v>
      </c>
      <c r="D22" s="60" t="s">
        <v>65</v>
      </c>
      <c r="G22" s="92"/>
      <c r="H22" s="92"/>
      <c r="I22" s="92"/>
      <c r="J22" s="92"/>
    </row>
    <row r="23" spans="1:10" x14ac:dyDescent="0.25">
      <c r="A23" s="61" t="s">
        <v>66</v>
      </c>
      <c r="B23" s="62" t="s">
        <v>67</v>
      </c>
      <c r="C23" s="79" t="s">
        <v>68</v>
      </c>
      <c r="D23" s="63" t="s">
        <v>65</v>
      </c>
      <c r="G23" s="92"/>
      <c r="H23" s="92"/>
      <c r="I23" s="92"/>
      <c r="J23" s="92"/>
    </row>
    <row r="24" spans="1:10" x14ac:dyDescent="0.25">
      <c r="A24" s="58" t="s">
        <v>69</v>
      </c>
      <c r="B24" s="59" t="s">
        <v>70</v>
      </c>
      <c r="C24" s="76" t="s">
        <v>71</v>
      </c>
      <c r="D24" s="60" t="s">
        <v>72</v>
      </c>
      <c r="G24" s="92"/>
      <c r="H24" s="92"/>
      <c r="I24" s="92"/>
      <c r="J24" s="92"/>
    </row>
    <row r="25" spans="1:10" x14ac:dyDescent="0.25">
      <c r="A25" s="58" t="s">
        <v>73</v>
      </c>
      <c r="B25" s="59" t="s">
        <v>74</v>
      </c>
      <c r="C25" s="76" t="s">
        <v>75</v>
      </c>
      <c r="D25" s="60" t="s">
        <v>76</v>
      </c>
      <c r="G25" s="92"/>
      <c r="H25" s="92"/>
      <c r="I25" s="92"/>
      <c r="J25" s="92"/>
    </row>
    <row r="26" spans="1:10" ht="15.75" thickBot="1" x14ac:dyDescent="0.3">
      <c r="A26" s="64"/>
      <c r="B26" s="65" t="s">
        <v>77</v>
      </c>
      <c r="C26" s="77" t="s">
        <v>78</v>
      </c>
      <c r="D26" s="66" t="s">
        <v>79</v>
      </c>
      <c r="G26" s="92"/>
      <c r="H26" s="92"/>
      <c r="I26" s="92"/>
      <c r="J26" s="92"/>
    </row>
    <row r="27" spans="1:10" x14ac:dyDescent="0.25">
      <c r="G27" s="92"/>
      <c r="H27" s="92"/>
      <c r="I27" s="92"/>
      <c r="J27" s="92"/>
    </row>
    <row r="28" spans="1:10" x14ac:dyDescent="0.25">
      <c r="G28" s="92"/>
      <c r="H28" s="92"/>
      <c r="I28" s="92"/>
      <c r="J28" s="92"/>
    </row>
  </sheetData>
  <sheetProtection algorithmName="SHA-512" hashValue="y9RszI7/KVNxLbvb+uepCKPAQ2zk7G5g0Saf/qFcD3N/He39lfwXa0rKldsF36FAOvvLrgLx6Nq9RoNJo2qUTQ==" saltValue="4bwiL+zpWy4y1/prjB/JEg==" spinCount="100000" sheet="1" selectLockedCells="1" autoFilter="0" pivotTables="0"/>
  <mergeCells count="40">
    <mergeCell ref="H13:J13"/>
    <mergeCell ref="A12:J12"/>
    <mergeCell ref="A7:B7"/>
    <mergeCell ref="I7:J7"/>
    <mergeCell ref="C7:D7"/>
    <mergeCell ref="F7:G7"/>
    <mergeCell ref="A13:C13"/>
    <mergeCell ref="A10:B10"/>
    <mergeCell ref="H9:J10"/>
    <mergeCell ref="A9:B9"/>
    <mergeCell ref="C10:E10"/>
    <mergeCell ref="F9:G10"/>
    <mergeCell ref="D9:E9"/>
    <mergeCell ref="F13:G13"/>
    <mergeCell ref="D5:E5"/>
    <mergeCell ref="F5:G5"/>
    <mergeCell ref="A5:B5"/>
    <mergeCell ref="A8:E8"/>
    <mergeCell ref="I5:J5"/>
    <mergeCell ref="A6:B6"/>
    <mergeCell ref="F6:G6"/>
    <mergeCell ref="I6:J6"/>
    <mergeCell ref="A1:J1"/>
    <mergeCell ref="A2:J2"/>
    <mergeCell ref="A4:B4"/>
    <mergeCell ref="I4:J4"/>
    <mergeCell ref="A3:B3"/>
    <mergeCell ref="I3:J3"/>
    <mergeCell ref="D3:G3"/>
    <mergeCell ref="C4:D4"/>
    <mergeCell ref="E4:G4"/>
    <mergeCell ref="A21:B21"/>
    <mergeCell ref="A20:D20"/>
    <mergeCell ref="G20:J28"/>
    <mergeCell ref="A14:B14"/>
    <mergeCell ref="A15:B15"/>
    <mergeCell ref="H17:J18"/>
    <mergeCell ref="A16:B16"/>
    <mergeCell ref="A17:B17"/>
    <mergeCell ref="J14:J16"/>
  </mergeCells>
  <conditionalFormatting sqref="E6">
    <cfRule type="cellIs" dxfId="13" priority="20" operator="equal">
      <formula>"&lt;-- Need Dates"</formula>
    </cfRule>
  </conditionalFormatting>
  <conditionalFormatting sqref="G11">
    <cfRule type="cellIs" dxfId="12" priority="11" stopIfTrue="1" operator="equal">
      <formula>"Low Risk"</formula>
    </cfRule>
    <cfRule type="cellIs" dxfId="11" priority="12" stopIfTrue="1" operator="equal">
      <formula>"Medium Risk"</formula>
    </cfRule>
    <cfRule type="cellIs" dxfId="10" priority="14" stopIfTrue="1" operator="equal">
      <formula>"High Risk"</formula>
    </cfRule>
  </conditionalFormatting>
  <conditionalFormatting sqref="F7">
    <cfRule type="cellIs" dxfId="9" priority="10" operator="notEqual">
      <formula>"OK"</formula>
    </cfRule>
  </conditionalFormatting>
  <conditionalFormatting sqref="J14:J16">
    <cfRule type="cellIs" dxfId="8" priority="5" operator="equal">
      <formula>"Excellent"</formula>
    </cfRule>
    <cfRule type="cellIs" dxfId="7" priority="6" operator="equal">
      <formula>"Acceptable"</formula>
    </cfRule>
    <cfRule type="cellIs" dxfId="6" priority="7" operator="equal">
      <formula>"Marginal"</formula>
    </cfRule>
    <cfRule type="cellIs" dxfId="5" priority="8" operator="equal">
      <formula>"Underperforming"</formula>
    </cfRule>
    <cfRule type="cellIs" dxfId="4" priority="9" operator="equal">
      <formula>"Unsatisfactory"</formula>
    </cfRule>
  </conditionalFormatting>
  <conditionalFormatting sqref="I6:J6">
    <cfRule type="cellIs" dxfId="3" priority="2" operator="equal">
      <formula>"NO-Buyer is NOT GCPA Certified"</formula>
    </cfRule>
  </conditionalFormatting>
  <conditionalFormatting sqref="E7">
    <cfRule type="cellIs" dxfId="2" priority="1" operator="equal">
      <formula>"PO Issued Before Solicitation"</formula>
    </cfRule>
  </conditionalFormatting>
  <dataValidations count="1">
    <dataValidation type="list" allowBlank="1" showInputMessage="1" showErrorMessage="1" sqref="I6:J6">
      <formula1>"Is Buyer Certified? Select Highest Completed, Yes - GCPA, Yes - RFP, Yes - GCPM, No - Buyer Not Certified"</formula1>
    </dataValidation>
  </dataValidations>
  <pageMargins left="0.45" right="0.45" top="0.75" bottom="0.75" header="0.3" footer="0.3"/>
  <pageSetup paperSize="5" scale="97" orientation="landscape" r:id="rId1"/>
  <headerFooter>
    <oddFooter>&amp;LCopyright © 2010 – DOAS State Purchasing Division&amp;CRevised 09/01/16&amp;RPage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1:Q59"/>
  <sheetViews>
    <sheetView zoomScale="90" zoomScaleNormal="90" workbookViewId="0">
      <pane ySplit="2" topLeftCell="A3" activePane="bottomLeft" state="frozen"/>
      <selection pane="bottomLeft" activeCell="E4" sqref="E4"/>
    </sheetView>
  </sheetViews>
  <sheetFormatPr defaultColWidth="10.28515625" defaultRowHeight="15" x14ac:dyDescent="0.25"/>
  <cols>
    <col min="1" max="1" width="7.42578125" style="48" customWidth="1"/>
    <col min="2" max="2" width="62" style="5" customWidth="1"/>
    <col min="3" max="3" width="15.42578125" style="5" customWidth="1"/>
    <col min="4" max="4" width="15.28515625" style="5" customWidth="1"/>
    <col min="5" max="5" width="16.140625" style="32" customWidth="1"/>
    <col min="6" max="7" width="10.28515625" style="1" customWidth="1"/>
    <col min="8" max="8" width="46" style="5" customWidth="1"/>
    <col min="9" max="9" width="2.28515625" style="1" customWidth="1"/>
    <col min="10" max="10" width="8.85546875" style="43" hidden="1" customWidth="1"/>
    <col min="11" max="11" width="10.28515625" style="43" hidden="1" customWidth="1"/>
    <col min="12" max="12" width="10.28515625" style="1" hidden="1" customWidth="1"/>
    <col min="13" max="15" width="15.28515625" style="32" hidden="1" customWidth="1"/>
    <col min="16" max="17" width="10.28515625" style="1" hidden="1" customWidth="1"/>
    <col min="18" max="18" width="0" style="1" hidden="1" customWidth="1"/>
    <col min="19" max="16384" width="10.28515625" style="1"/>
  </cols>
  <sheetData>
    <row r="1" spans="1:17" s="50" customFormat="1" ht="23.25" x14ac:dyDescent="0.35">
      <c r="A1" s="143" t="s">
        <v>84</v>
      </c>
      <c r="B1" s="144"/>
      <c r="C1" s="144"/>
      <c r="D1" s="144"/>
      <c r="E1" s="144"/>
      <c r="F1" s="144"/>
      <c r="G1" s="144"/>
      <c r="H1" s="145"/>
      <c r="I1" s="49"/>
      <c r="K1" s="51"/>
      <c r="M1" s="52"/>
      <c r="N1" s="52"/>
      <c r="O1" s="52"/>
    </row>
    <row r="2" spans="1:17" s="56" customFormat="1" ht="37.5" x14ac:dyDescent="0.3">
      <c r="A2" s="141" t="s">
        <v>0</v>
      </c>
      <c r="B2" s="142"/>
      <c r="C2" s="71" t="s">
        <v>14</v>
      </c>
      <c r="D2" s="71" t="s">
        <v>7</v>
      </c>
      <c r="E2" s="71" t="s">
        <v>1</v>
      </c>
      <c r="F2" s="71" t="s">
        <v>8</v>
      </c>
      <c r="G2" s="71" t="s">
        <v>20</v>
      </c>
      <c r="H2" s="72" t="s">
        <v>2</v>
      </c>
      <c r="I2" s="49"/>
      <c r="J2" s="53" t="s">
        <v>21</v>
      </c>
      <c r="K2" s="53" t="s">
        <v>26</v>
      </c>
      <c r="L2" s="53" t="s">
        <v>29</v>
      </c>
      <c r="M2" s="54" t="s">
        <v>59</v>
      </c>
      <c r="N2" s="55"/>
      <c r="O2" s="55"/>
    </row>
    <row r="3" spans="1:17" s="3" customFormat="1" ht="18.75" customHeight="1" x14ac:dyDescent="0.25">
      <c r="A3" s="138" t="s">
        <v>60</v>
      </c>
      <c r="B3" s="139"/>
      <c r="C3" s="139"/>
      <c r="D3" s="139"/>
      <c r="E3" s="139"/>
      <c r="F3" s="139"/>
      <c r="G3" s="139"/>
      <c r="H3" s="140"/>
      <c r="I3" s="67"/>
      <c r="J3" s="34"/>
      <c r="K3" s="34"/>
      <c r="L3" s="34"/>
      <c r="M3" s="35"/>
      <c r="N3" s="32"/>
      <c r="O3" s="32"/>
    </row>
    <row r="4" spans="1:17" s="5" customFormat="1" ht="51" customHeight="1" x14ac:dyDescent="0.25">
      <c r="A4" s="44" t="s">
        <v>30</v>
      </c>
      <c r="B4" s="25" t="s">
        <v>82</v>
      </c>
      <c r="C4" s="36" t="s">
        <v>55</v>
      </c>
      <c r="D4" s="37" t="s">
        <v>83</v>
      </c>
      <c r="E4" s="38"/>
      <c r="F4" s="36" t="str">
        <f>IF(E4="","",IF(E4="No",0,IF(E4="Needs Improvement", G4-1,G4)))</f>
        <v/>
      </c>
      <c r="G4" s="32">
        <f>IF(E4="N/A",0,IF(C4="Legal Issue", law_pts, IF(C4="Administrative Rules", gpm_pts, trng_pts)))</f>
        <v>2</v>
      </c>
      <c r="H4" s="27"/>
      <c r="J4" s="39" t="s">
        <v>17</v>
      </c>
      <c r="K4" s="32" t="str">
        <f>IF(OR(E4="", E4="N/A", E4="Yes"),"","Gap")</f>
        <v/>
      </c>
      <c r="L4" s="32">
        <f>IF(E4="",0,G4-F4)</f>
        <v>0</v>
      </c>
      <c r="M4" s="32" t="str">
        <f>IF(ISBLANK(E4)=TRUE,"Not Started","Answered")</f>
        <v>Not Started</v>
      </c>
      <c r="N4" s="32"/>
      <c r="O4" s="32"/>
      <c r="P4" s="5" t="s">
        <v>56</v>
      </c>
      <c r="Q4" s="5">
        <f>COUNTIF(answer_status,"Not Started")</f>
        <v>21</v>
      </c>
    </row>
    <row r="5" spans="1:17" s="5" customFormat="1" ht="66.75" customHeight="1" x14ac:dyDescent="0.25">
      <c r="A5" s="45" t="s">
        <v>31</v>
      </c>
      <c r="B5" s="10" t="s">
        <v>85</v>
      </c>
      <c r="C5" s="36" t="s">
        <v>55</v>
      </c>
      <c r="D5" s="37" t="s">
        <v>83</v>
      </c>
      <c r="E5" s="41"/>
      <c r="F5" s="36" t="str">
        <f t="shared" ref="F5:F7" si="0">IF(E5="","",IF(E5="No",0,IF(E5="Needs Improvement", G5-1,G5)))</f>
        <v/>
      </c>
      <c r="G5" s="32">
        <f>IF(E5="N/A",0,IF(C5="Legal Issue", law_pts, IF(C5="Administrative Rules", gpm_pts, trng_pts)))</f>
        <v>2</v>
      </c>
      <c r="H5" s="26"/>
      <c r="J5" s="39" t="s">
        <v>17</v>
      </c>
      <c r="K5" s="32" t="str">
        <f t="shared" ref="K5:K7" si="1">IF(OR(E5="", E5="N/A", E5="Yes"),"","Gap")</f>
        <v/>
      </c>
      <c r="L5" s="32">
        <f t="shared" ref="L5:L7" si="2">IF(E5="",0,G5-F5)</f>
        <v>0</v>
      </c>
      <c r="M5" s="32" t="str">
        <f t="shared" ref="M5:M7" si="3">IF(ISBLANK(E5)=TRUE,"Not Started","Answered")</f>
        <v>Not Started</v>
      </c>
      <c r="N5" s="32"/>
      <c r="O5" s="32"/>
      <c r="P5" s="5" t="s">
        <v>57</v>
      </c>
      <c r="Q5" s="5">
        <f>COUNTIF(answer_status,"Answered")</f>
        <v>1</v>
      </c>
    </row>
    <row r="6" spans="1:17" s="5" customFormat="1" ht="51.75" customHeight="1" x14ac:dyDescent="0.25">
      <c r="A6" s="45" t="s">
        <v>32</v>
      </c>
      <c r="B6" s="10" t="s">
        <v>121</v>
      </c>
      <c r="C6" s="36" t="s">
        <v>55</v>
      </c>
      <c r="D6" s="37" t="s">
        <v>83</v>
      </c>
      <c r="E6" s="41"/>
      <c r="F6" s="36" t="str">
        <f t="shared" si="0"/>
        <v/>
      </c>
      <c r="G6" s="32">
        <f>IF(E6="N/A",0,IF(C6="Legal Issue", law_pts, IF(C6="Administrative Rules", gpm_pts, trng_pts)))</f>
        <v>2</v>
      </c>
      <c r="H6" s="26"/>
      <c r="J6" s="39" t="s">
        <v>17</v>
      </c>
      <c r="K6" s="32" t="str">
        <f t="shared" si="1"/>
        <v/>
      </c>
      <c r="L6" s="32">
        <f t="shared" si="2"/>
        <v>0</v>
      </c>
      <c r="M6" s="32" t="str">
        <f t="shared" si="3"/>
        <v>Not Started</v>
      </c>
      <c r="N6" s="33"/>
      <c r="O6" s="33"/>
      <c r="P6" s="5" t="s">
        <v>58</v>
      </c>
      <c r="Q6" s="5">
        <f>SUM(Q4:Q5)</f>
        <v>22</v>
      </c>
    </row>
    <row r="7" spans="1:17" s="5" customFormat="1" ht="31.5" x14ac:dyDescent="0.25">
      <c r="A7" s="46" t="s">
        <v>33</v>
      </c>
      <c r="B7" s="10" t="s">
        <v>86</v>
      </c>
      <c r="C7" s="36" t="s">
        <v>55</v>
      </c>
      <c r="D7" s="37" t="s">
        <v>83</v>
      </c>
      <c r="E7" s="41"/>
      <c r="F7" s="36" t="str">
        <f t="shared" si="0"/>
        <v/>
      </c>
      <c r="G7" s="32">
        <f>IF(E7="N/A",0,IF(C7="Legal Issue", law_pts, IF(C7="Administrative Rules", gpm_pts, trng_pts)))</f>
        <v>2</v>
      </c>
      <c r="H7" s="26"/>
      <c r="J7" s="39" t="s">
        <v>17</v>
      </c>
      <c r="K7" s="32" t="str">
        <f t="shared" si="1"/>
        <v/>
      </c>
      <c r="L7" s="32">
        <f t="shared" si="2"/>
        <v>0</v>
      </c>
      <c r="M7" s="32" t="str">
        <f t="shared" si="3"/>
        <v>Not Started</v>
      </c>
      <c r="N7" s="32"/>
      <c r="O7" s="32"/>
    </row>
    <row r="8" spans="1:17" s="5" customFormat="1" ht="31.5" x14ac:dyDescent="0.25">
      <c r="A8" s="45" t="s">
        <v>34</v>
      </c>
      <c r="B8" s="10" t="s">
        <v>103</v>
      </c>
      <c r="C8" s="32" t="s">
        <v>55</v>
      </c>
      <c r="D8" s="37" t="s">
        <v>83</v>
      </c>
      <c r="E8" s="41"/>
      <c r="F8" s="36"/>
      <c r="G8" s="32" t="s">
        <v>124</v>
      </c>
      <c r="H8" s="26"/>
      <c r="J8" s="39" t="s">
        <v>122</v>
      </c>
      <c r="K8" s="32"/>
      <c r="L8" s="32"/>
      <c r="M8" s="32" t="str">
        <f>IF(ISBLANK(E8)=TRUE,"Not Started","Answered")</f>
        <v>Not Started</v>
      </c>
      <c r="N8" s="32"/>
      <c r="O8" s="32"/>
    </row>
    <row r="9" spans="1:17" s="5" customFormat="1" ht="47.25" x14ac:dyDescent="0.25">
      <c r="A9" s="47" t="s">
        <v>45</v>
      </c>
      <c r="B9" s="10" t="s">
        <v>87</v>
      </c>
      <c r="C9" s="32" t="s">
        <v>55</v>
      </c>
      <c r="D9" s="37" t="s">
        <v>83</v>
      </c>
      <c r="E9" s="41"/>
      <c r="F9" s="36" t="str">
        <f t="shared" ref="F9" si="4">IF(E9="","",IF(E9="No",0,IF(E9="Needs Improvement", G9-1,G9)))</f>
        <v/>
      </c>
      <c r="G9" s="32">
        <f>IF(OR(E8="No",E9="N/A"),0,IF(C9="Legal Issue", law_pts, IF(C9="Administrative Rules", gpm_pts, trng_pts)))</f>
        <v>2</v>
      </c>
      <c r="H9" s="26"/>
      <c r="J9" s="39" t="s">
        <v>17</v>
      </c>
      <c r="K9" s="32" t="str">
        <f t="shared" ref="K9" si="5">IF(OR(E9="", E9="N/A", E9="Yes"),"","Gap")</f>
        <v/>
      </c>
      <c r="L9" s="32">
        <f t="shared" ref="L9" si="6">IF(E9="",0,G9-F9)</f>
        <v>0</v>
      </c>
      <c r="M9" s="32" t="str">
        <f>IF(E8="No","Answered",IF(ISBLANK(E9)=TRUE,"Not Started","Answered"))</f>
        <v>Not Started</v>
      </c>
      <c r="N9" s="32"/>
      <c r="O9" s="32"/>
    </row>
    <row r="10" spans="1:17" s="5" customFormat="1" ht="31.5" x14ac:dyDescent="0.25">
      <c r="A10" s="45" t="s">
        <v>95</v>
      </c>
      <c r="B10" s="73" t="s">
        <v>102</v>
      </c>
      <c r="C10" s="146" t="s">
        <v>89</v>
      </c>
      <c r="D10" s="147"/>
      <c r="E10" s="74"/>
      <c r="F10" s="74"/>
      <c r="G10" s="74"/>
      <c r="H10" s="74"/>
      <c r="J10" s="74"/>
      <c r="K10" s="74"/>
      <c r="L10" s="74"/>
      <c r="M10" s="74"/>
      <c r="N10" s="32"/>
      <c r="O10" s="32"/>
    </row>
    <row r="11" spans="1:17" s="5" customFormat="1" ht="31.5" x14ac:dyDescent="0.25">
      <c r="A11" s="47" t="s">
        <v>96</v>
      </c>
      <c r="B11" s="10" t="s">
        <v>90</v>
      </c>
      <c r="C11" s="32" t="s">
        <v>55</v>
      </c>
      <c r="D11" s="40" t="s">
        <v>91</v>
      </c>
      <c r="E11" s="41"/>
      <c r="F11" s="36" t="str">
        <f t="shared" ref="F11:F16" si="7">IF(E11="","",IF(E11="No",0,IF(E11="Needs Improvement", G11-1,G11)))</f>
        <v/>
      </c>
      <c r="G11" s="32">
        <f t="shared" ref="G11:G16" si="8">IF(E11="N/A",0,IF(C11="Legal Issue", law_pts, IF(C11="Administrative Rules", gpm_pts, trng_pts)))</f>
        <v>2</v>
      </c>
      <c r="H11" s="26"/>
      <c r="J11" s="39" t="s">
        <v>17</v>
      </c>
      <c r="K11" s="32" t="str">
        <f>IF(OR(E11="", E11="N/A", E11="Yes"),"","Gap")</f>
        <v/>
      </c>
      <c r="L11" s="32">
        <f>IF(E11="",0,G11-F11)</f>
        <v>0</v>
      </c>
      <c r="M11" s="32" t="str">
        <f>IF(ISBLANK(E11)=TRUE,"Not Started","Answered")</f>
        <v>Not Started</v>
      </c>
      <c r="N11" s="32"/>
      <c r="O11" s="32"/>
    </row>
    <row r="12" spans="1:17" s="5" customFormat="1" ht="30" x14ac:dyDescent="0.25">
      <c r="A12" s="47" t="s">
        <v>97</v>
      </c>
      <c r="B12" s="10" t="s">
        <v>104</v>
      </c>
      <c r="C12" s="32" t="s">
        <v>55</v>
      </c>
      <c r="D12" s="40" t="s">
        <v>91</v>
      </c>
      <c r="E12" s="41"/>
      <c r="F12" s="36" t="str">
        <f t="shared" si="7"/>
        <v/>
      </c>
      <c r="G12" s="32">
        <f t="shared" si="8"/>
        <v>2</v>
      </c>
      <c r="H12" s="26"/>
      <c r="J12" s="39" t="s">
        <v>17</v>
      </c>
      <c r="K12" s="32" t="str">
        <f t="shared" ref="K12:K14" si="9">IF(OR(E12="", E12="N/A", E12="Yes"),"","Gap")</f>
        <v/>
      </c>
      <c r="L12" s="32">
        <f t="shared" ref="L12:L14" si="10">IF(E12="",0,G12-F12)</f>
        <v>0</v>
      </c>
      <c r="M12" s="32" t="str">
        <f t="shared" ref="M12:M14" si="11">IF(ISBLANK(E12)=TRUE,"Not Started","Answered")</f>
        <v>Not Started</v>
      </c>
      <c r="N12" s="32"/>
      <c r="O12" s="32"/>
    </row>
    <row r="13" spans="1:17" s="5" customFormat="1" ht="31.5" x14ac:dyDescent="0.25">
      <c r="A13" s="47" t="s">
        <v>98</v>
      </c>
      <c r="B13" s="10" t="s">
        <v>105</v>
      </c>
      <c r="C13" s="32" t="s">
        <v>55</v>
      </c>
      <c r="D13" s="40" t="s">
        <v>91</v>
      </c>
      <c r="E13" s="41"/>
      <c r="F13" s="36" t="str">
        <f t="shared" si="7"/>
        <v/>
      </c>
      <c r="G13" s="32">
        <f t="shared" si="8"/>
        <v>2</v>
      </c>
      <c r="H13" s="26"/>
      <c r="J13" s="39" t="s">
        <v>17</v>
      </c>
      <c r="K13" s="32" t="str">
        <f t="shared" si="9"/>
        <v/>
      </c>
      <c r="L13" s="32">
        <f t="shared" si="10"/>
        <v>0</v>
      </c>
      <c r="M13" s="32" t="str">
        <f t="shared" si="11"/>
        <v>Not Started</v>
      </c>
      <c r="N13" s="32"/>
      <c r="O13" s="32"/>
    </row>
    <row r="14" spans="1:17" s="5" customFormat="1" ht="31.5" x14ac:dyDescent="0.25">
      <c r="A14" s="75" t="s">
        <v>99</v>
      </c>
      <c r="B14" s="10" t="s">
        <v>92</v>
      </c>
      <c r="C14" s="32" t="s">
        <v>55</v>
      </c>
      <c r="D14" s="40" t="s">
        <v>91</v>
      </c>
      <c r="E14" s="41"/>
      <c r="F14" s="36" t="str">
        <f t="shared" si="7"/>
        <v/>
      </c>
      <c r="G14" s="32">
        <f t="shared" si="8"/>
        <v>2</v>
      </c>
      <c r="H14" s="26"/>
      <c r="J14" s="39" t="s">
        <v>17</v>
      </c>
      <c r="K14" s="32" t="str">
        <f t="shared" si="9"/>
        <v/>
      </c>
      <c r="L14" s="32">
        <f t="shared" si="10"/>
        <v>0</v>
      </c>
      <c r="M14" s="32" t="str">
        <f t="shared" si="11"/>
        <v>Not Started</v>
      </c>
      <c r="N14" s="32"/>
      <c r="O14" s="32"/>
    </row>
    <row r="15" spans="1:17" s="5" customFormat="1" ht="31.5" x14ac:dyDescent="0.25">
      <c r="A15" s="47" t="s">
        <v>100</v>
      </c>
      <c r="B15" s="10" t="s">
        <v>93</v>
      </c>
      <c r="C15" s="32" t="s">
        <v>55</v>
      </c>
      <c r="D15" s="40" t="s">
        <v>91</v>
      </c>
      <c r="E15" s="41"/>
      <c r="F15" s="36" t="str">
        <f t="shared" si="7"/>
        <v/>
      </c>
      <c r="G15" s="32">
        <f t="shared" si="8"/>
        <v>2</v>
      </c>
      <c r="H15" s="26"/>
      <c r="J15" s="39" t="s">
        <v>17</v>
      </c>
      <c r="K15" s="32" t="str">
        <f>IF(OR(E15="", E15="N/A", E15="Yes"),"","Gap")</f>
        <v/>
      </c>
      <c r="L15" s="32">
        <f>IF(E15="",0,G15-F15)</f>
        <v>0</v>
      </c>
      <c r="M15" s="32" t="str">
        <f>IF(ISBLANK(E15)=TRUE,"Not Started","Answered")</f>
        <v>Not Started</v>
      </c>
      <c r="N15" s="32"/>
      <c r="O15" s="32"/>
    </row>
    <row r="16" spans="1:17" s="5" customFormat="1" ht="45" x14ac:dyDescent="0.25">
      <c r="A16" s="47" t="s">
        <v>101</v>
      </c>
      <c r="B16" s="10" t="s">
        <v>106</v>
      </c>
      <c r="C16" s="32" t="s">
        <v>55</v>
      </c>
      <c r="D16" s="40" t="s">
        <v>94</v>
      </c>
      <c r="E16" s="41"/>
      <c r="F16" s="36" t="str">
        <f t="shared" si="7"/>
        <v/>
      </c>
      <c r="G16" s="32">
        <f t="shared" si="8"/>
        <v>2</v>
      </c>
      <c r="H16" s="26"/>
      <c r="J16" s="39" t="s">
        <v>17</v>
      </c>
      <c r="K16" s="32" t="str">
        <f t="shared" ref="K16" si="12">IF(OR(E16="", E16="N/A", E16="Yes"),"","Gap")</f>
        <v/>
      </c>
      <c r="L16" s="32">
        <f t="shared" ref="L16" si="13">IF(E16="",0,G16-F16)</f>
        <v>0</v>
      </c>
      <c r="M16" s="32" t="str">
        <f t="shared" ref="M16" si="14">IF(ISBLANK(E16)=TRUE,"Not Started","Answered")</f>
        <v>Not Started</v>
      </c>
      <c r="N16" s="32"/>
      <c r="O16" s="32"/>
    </row>
    <row r="17" spans="1:15" s="5" customFormat="1" ht="47.25" x14ac:dyDescent="0.25">
      <c r="A17" s="45" t="s">
        <v>35</v>
      </c>
      <c r="B17" s="11" t="s">
        <v>88</v>
      </c>
      <c r="C17" s="32" t="s">
        <v>55</v>
      </c>
      <c r="D17" s="37" t="s">
        <v>83</v>
      </c>
      <c r="E17" s="42" t="str">
        <f>IF('Solicitation Information'!F6="OK", "Yes", "No")</f>
        <v>Yes</v>
      </c>
      <c r="F17" s="42">
        <f t="shared" ref="F17" si="15">IF(E17="","",IF(E17="No",0,G17))</f>
        <v>2</v>
      </c>
      <c r="G17" s="42">
        <f t="shared" ref="G17:G21" si="16">IF(E17="N/A",0,IF(C17="Legal Issue", law_pts, IF(C17="Administrative Rules", gpm_pts, trng_pts)))</f>
        <v>2</v>
      </c>
      <c r="H17" s="42"/>
      <c r="J17" s="39" t="s">
        <v>17</v>
      </c>
      <c r="K17" s="32" t="str">
        <f>IF(OR(E17="", E17="N/A", E17="Yes"),"","Gap")</f>
        <v/>
      </c>
      <c r="L17" s="32">
        <f>IF(E17="",0,G17-F17)</f>
        <v>0</v>
      </c>
      <c r="M17" s="32" t="str">
        <f>IF(ISBLANK(E17)=TRUE,"Not Started","Answered")</f>
        <v>Answered</v>
      </c>
      <c r="N17" s="32"/>
      <c r="O17" s="32"/>
    </row>
    <row r="18" spans="1:15" s="5" customFormat="1" ht="63" x14ac:dyDescent="0.25">
      <c r="A18" s="45" t="s">
        <v>36</v>
      </c>
      <c r="B18" s="11" t="s">
        <v>128</v>
      </c>
      <c r="C18" s="32" t="s">
        <v>55</v>
      </c>
      <c r="D18" s="37" t="s">
        <v>83</v>
      </c>
      <c r="E18" s="41"/>
      <c r="F18" s="36" t="str">
        <f t="shared" ref="F18:F21" si="17">IF(E18="","",IF(E18="No",0,IF(E18="Needs Improvement", G18-1,G18)))</f>
        <v/>
      </c>
      <c r="G18" s="32">
        <f t="shared" si="16"/>
        <v>2</v>
      </c>
      <c r="H18" s="26"/>
      <c r="J18" s="39" t="s">
        <v>17</v>
      </c>
      <c r="K18" s="32" t="str">
        <f t="shared" ref="K18:K21" si="18">IF(OR(E18="", E18="N/A", E18="Yes"),"","Gap")</f>
        <v/>
      </c>
      <c r="L18" s="32">
        <f t="shared" ref="L18:L21" si="19">IF(E18="",0,G18-F18)</f>
        <v>0</v>
      </c>
      <c r="M18" s="32" t="str">
        <f t="shared" ref="M18:M21" si="20">IF(ISBLANK(E18)=TRUE,"Not Started","Answered")</f>
        <v>Not Started</v>
      </c>
      <c r="N18" s="32"/>
      <c r="O18" s="32"/>
    </row>
    <row r="19" spans="1:15" s="5" customFormat="1" ht="47.25" x14ac:dyDescent="0.25">
      <c r="A19" s="45" t="s">
        <v>37</v>
      </c>
      <c r="B19" s="11" t="s">
        <v>118</v>
      </c>
      <c r="C19" s="32" t="s">
        <v>55</v>
      </c>
      <c r="D19" s="37" t="s">
        <v>83</v>
      </c>
      <c r="E19" s="41"/>
      <c r="F19" s="36" t="str">
        <f t="shared" si="17"/>
        <v/>
      </c>
      <c r="G19" s="32">
        <f t="shared" si="16"/>
        <v>2</v>
      </c>
      <c r="H19" s="26"/>
      <c r="J19" s="39" t="s">
        <v>17</v>
      </c>
      <c r="K19" s="32" t="str">
        <f t="shared" si="18"/>
        <v/>
      </c>
      <c r="L19" s="32">
        <f t="shared" si="19"/>
        <v>0</v>
      </c>
      <c r="M19" s="32" t="str">
        <f t="shared" si="20"/>
        <v>Not Started</v>
      </c>
      <c r="N19" s="32"/>
      <c r="O19" s="32"/>
    </row>
    <row r="20" spans="1:15" s="5" customFormat="1" ht="31.5" x14ac:dyDescent="0.25">
      <c r="A20" s="46" t="s">
        <v>119</v>
      </c>
      <c r="B20" s="13" t="s">
        <v>116</v>
      </c>
      <c r="C20" s="32" t="s">
        <v>55</v>
      </c>
      <c r="D20" s="40" t="s">
        <v>123</v>
      </c>
      <c r="E20" s="41"/>
      <c r="F20" s="36" t="str">
        <f t="shared" si="17"/>
        <v/>
      </c>
      <c r="G20" s="32">
        <f>IF(E20="N/A",0,IF(C20="Legal Issue", law_pts, IF(C20="Administrative Rules", gpm_pts, trng_pts)))</f>
        <v>2</v>
      </c>
      <c r="H20" s="26"/>
      <c r="J20" s="39" t="s">
        <v>17</v>
      </c>
      <c r="K20" s="32" t="str">
        <f t="shared" si="18"/>
        <v/>
      </c>
      <c r="L20" s="32">
        <f t="shared" si="19"/>
        <v>0</v>
      </c>
      <c r="M20" s="32" t="str">
        <f t="shared" si="20"/>
        <v>Not Started</v>
      </c>
      <c r="N20" s="32"/>
      <c r="O20" s="32"/>
    </row>
    <row r="21" spans="1:15" s="5" customFormat="1" ht="31.5" x14ac:dyDescent="0.25">
      <c r="A21" s="48">
        <v>11</v>
      </c>
      <c r="B21" s="11" t="s">
        <v>120</v>
      </c>
      <c r="C21" s="32" t="s">
        <v>55</v>
      </c>
      <c r="D21" s="37" t="s">
        <v>83</v>
      </c>
      <c r="E21" s="41"/>
      <c r="F21" s="36" t="str">
        <f t="shared" si="17"/>
        <v/>
      </c>
      <c r="G21" s="32">
        <f t="shared" si="16"/>
        <v>2</v>
      </c>
      <c r="H21" s="26"/>
      <c r="J21" s="39" t="s">
        <v>17</v>
      </c>
      <c r="K21" s="32" t="str">
        <f t="shared" si="18"/>
        <v/>
      </c>
      <c r="L21" s="32">
        <f t="shared" si="19"/>
        <v>0</v>
      </c>
      <c r="M21" s="32" t="str">
        <f t="shared" si="20"/>
        <v>Not Started</v>
      </c>
      <c r="N21" s="32"/>
      <c r="O21" s="32"/>
    </row>
    <row r="22" spans="1:15" s="5" customFormat="1" ht="18.75" x14ac:dyDescent="0.25">
      <c r="A22" s="138" t="s">
        <v>43</v>
      </c>
      <c r="B22" s="139"/>
      <c r="C22" s="139"/>
      <c r="D22" s="139"/>
      <c r="E22" s="139"/>
      <c r="F22" s="139"/>
      <c r="G22" s="139"/>
      <c r="H22" s="140"/>
      <c r="J22" s="42"/>
      <c r="K22" s="42"/>
      <c r="L22" s="42"/>
      <c r="M22" s="32"/>
      <c r="N22" s="32"/>
      <c r="O22" s="32"/>
    </row>
    <row r="23" spans="1:15" s="5" customFormat="1" ht="47.25" x14ac:dyDescent="0.25">
      <c r="A23" s="46" t="s">
        <v>38</v>
      </c>
      <c r="B23" s="12" t="s">
        <v>129</v>
      </c>
      <c r="C23" s="32" t="s">
        <v>55</v>
      </c>
      <c r="D23" s="40" t="s">
        <v>44</v>
      </c>
      <c r="E23" s="41"/>
      <c r="F23" s="36" t="str">
        <f t="shared" ref="F23:F26" si="21">IF(E23="","",IF(E23="No",0,IF(E23="Needs Improvement", G23-1,G23)))</f>
        <v/>
      </c>
      <c r="G23" s="32">
        <f>IF(E23="N/A",0,IF(C23="Legal Issue", law_pts, IF(C23="Administrative Rules", gpm_pts, trng_pts)))</f>
        <v>2</v>
      </c>
      <c r="H23" s="26"/>
      <c r="J23" s="39" t="s">
        <v>17</v>
      </c>
      <c r="K23" s="32" t="str">
        <f>IF(OR(E23="", E23="N/A", E23="Yes"),"","Gap")</f>
        <v/>
      </c>
      <c r="L23" s="32">
        <f>IF(E23="",0,G23-F23)</f>
        <v>0</v>
      </c>
      <c r="M23" s="32" t="str">
        <f>IF(ISBLANK(E23)=TRUE,"Not Started","Answered")</f>
        <v>Not Started</v>
      </c>
      <c r="N23" s="32"/>
      <c r="O23" s="32"/>
    </row>
    <row r="24" spans="1:15" s="5" customFormat="1" ht="31.5" x14ac:dyDescent="0.25">
      <c r="A24" s="46" t="s">
        <v>39</v>
      </c>
      <c r="B24" s="13" t="s">
        <v>117</v>
      </c>
      <c r="C24" s="32" t="s">
        <v>55</v>
      </c>
      <c r="D24" s="40" t="s">
        <v>13</v>
      </c>
      <c r="E24" s="41"/>
      <c r="F24" s="36" t="str">
        <f t="shared" si="21"/>
        <v/>
      </c>
      <c r="G24" s="32">
        <f>IF(E24="N/A",0,IF(C24="Legal Issue", law_pts, IF(C24="Administrative Rules", gpm_pts, trng_pts)))</f>
        <v>2</v>
      </c>
      <c r="H24" s="26"/>
      <c r="J24" s="39" t="s">
        <v>17</v>
      </c>
      <c r="K24" s="32" t="str">
        <f t="shared" ref="K24:K26" si="22">IF(OR(E24="", E24="N/A", E24="Yes"),"","Gap")</f>
        <v/>
      </c>
      <c r="L24" s="32">
        <f t="shared" ref="L24:L26" si="23">IF(E24="",0,G24-F24)</f>
        <v>0</v>
      </c>
      <c r="M24" s="32" t="str">
        <f t="shared" ref="M24:M26" si="24">IF(ISBLANK(E24)=TRUE,"Not Started","Answered")</f>
        <v>Not Started</v>
      </c>
      <c r="N24" s="32"/>
      <c r="O24" s="32"/>
    </row>
    <row r="25" spans="1:15" s="5" customFormat="1" ht="31.5" x14ac:dyDescent="0.25">
      <c r="A25" s="46" t="s">
        <v>40</v>
      </c>
      <c r="B25" s="12" t="s">
        <v>46</v>
      </c>
      <c r="C25" s="32" t="s">
        <v>55</v>
      </c>
      <c r="D25" s="40" t="s">
        <v>10</v>
      </c>
      <c r="E25" s="41"/>
      <c r="F25" s="36" t="str">
        <f t="shared" si="21"/>
        <v/>
      </c>
      <c r="G25" s="32">
        <f>IF(E25="N/A",0,IF(C25="Legal Issue", law_pts, IF(C25="Administrative Rules", gpm_pts, trng_pts)))</f>
        <v>2</v>
      </c>
      <c r="H25" s="26"/>
      <c r="J25" s="39" t="s">
        <v>17</v>
      </c>
      <c r="K25" s="32" t="str">
        <f t="shared" si="22"/>
        <v/>
      </c>
      <c r="L25" s="32">
        <f t="shared" si="23"/>
        <v>0</v>
      </c>
      <c r="M25" s="32" t="str">
        <f t="shared" si="24"/>
        <v>Not Started</v>
      </c>
      <c r="N25" s="32"/>
      <c r="O25" s="32"/>
    </row>
    <row r="26" spans="1:15" s="5" customFormat="1" ht="30" x14ac:dyDescent="0.25">
      <c r="A26" s="46" t="s">
        <v>41</v>
      </c>
      <c r="B26" s="11" t="s">
        <v>47</v>
      </c>
      <c r="C26" s="32" t="s">
        <v>55</v>
      </c>
      <c r="D26" s="40" t="s">
        <v>11</v>
      </c>
      <c r="E26" s="41"/>
      <c r="F26" s="36" t="str">
        <f t="shared" si="21"/>
        <v/>
      </c>
      <c r="G26" s="32">
        <f>IF(E26="N/A",0,IF(C26="Legal Issue", law_pts, IF(C26="Administrative Rules", gpm_pts, trng_pts)))</f>
        <v>2</v>
      </c>
      <c r="H26" s="26"/>
      <c r="J26" s="39" t="s">
        <v>17</v>
      </c>
      <c r="K26" s="32" t="str">
        <f t="shared" si="22"/>
        <v/>
      </c>
      <c r="L26" s="32">
        <f t="shared" si="23"/>
        <v>0</v>
      </c>
      <c r="M26" s="32" t="str">
        <f t="shared" si="24"/>
        <v>Not Started</v>
      </c>
      <c r="N26" s="32"/>
      <c r="O26" s="32"/>
    </row>
    <row r="27" spans="1:15" s="5" customFormat="1" ht="31.5" x14ac:dyDescent="0.25">
      <c r="A27" s="46" t="s">
        <v>42</v>
      </c>
      <c r="B27" s="11" t="s">
        <v>48</v>
      </c>
      <c r="C27" s="32" t="s">
        <v>55</v>
      </c>
      <c r="D27" s="40" t="s">
        <v>15</v>
      </c>
      <c r="E27" s="41"/>
      <c r="F27" s="36" t="str">
        <f>IF(E27="","",IF(E27="Yes",0,IF(E27="Needs Improvement", G27-1,G27)))</f>
        <v/>
      </c>
      <c r="G27" s="32">
        <f>IF(E27="N/A",0,IF(C27="Legal Issue", law_pts, IF(C27="Administrative Rules", gpm_pts, trng_pts)))</f>
        <v>2</v>
      </c>
      <c r="H27" s="26"/>
      <c r="J27" s="39" t="s">
        <v>17</v>
      </c>
      <c r="K27" s="32" t="str">
        <f>IF(OR(E27="", E27="N/A", E27="No"),"","Gap")</f>
        <v/>
      </c>
      <c r="L27" s="32">
        <f t="shared" ref="L27" si="25">IF(E27="",0,G27-F27)</f>
        <v>0</v>
      </c>
      <c r="M27" s="32" t="str">
        <f t="shared" ref="M27" si="26">IF(ISBLANK(E27)=TRUE,"Not Started","Answered")</f>
        <v>Not Started</v>
      </c>
      <c r="N27" s="32"/>
      <c r="O27" s="32"/>
    </row>
    <row r="32" spans="1:15" x14ac:dyDescent="0.25">
      <c r="M32" s="1"/>
    </row>
    <row r="33" spans="14:15" x14ac:dyDescent="0.25">
      <c r="N33" s="1"/>
      <c r="O33" s="1"/>
    </row>
    <row r="52" spans="13:15" x14ac:dyDescent="0.25">
      <c r="M52" s="1"/>
      <c r="N52" s="1"/>
      <c r="O52" s="1"/>
    </row>
    <row r="57" spans="13:15" x14ac:dyDescent="0.25">
      <c r="M57" s="1"/>
      <c r="N57" s="1"/>
      <c r="O57" s="1"/>
    </row>
    <row r="58" spans="13:15" x14ac:dyDescent="0.25">
      <c r="M58" s="1"/>
      <c r="N58" s="1"/>
      <c r="O58" s="1"/>
    </row>
    <row r="59" spans="13:15" x14ac:dyDescent="0.25">
      <c r="M59" s="1"/>
      <c r="N59" s="1"/>
      <c r="O59" s="1"/>
    </row>
  </sheetData>
  <sheetProtection algorithmName="SHA-512" hashValue="wI6lmqJ9RngnyklDo6bIF7zHZEopXWsN7h3H6xon1ram31kzJOxYcru6rhibSMw5vV0zP2oqBglrwGJGabMTTg==" saltValue="B0QV9lwRz757MplkFe6vQw==" spinCount="100000" sheet="1" selectLockedCells="1" autoFilter="0"/>
  <mergeCells count="5">
    <mergeCell ref="A22:H22"/>
    <mergeCell ref="A2:B2"/>
    <mergeCell ref="A1:H1"/>
    <mergeCell ref="A3:H3"/>
    <mergeCell ref="C10:D10"/>
  </mergeCells>
  <conditionalFormatting sqref="E9:F9">
    <cfRule type="expression" dxfId="1" priority="1">
      <formula>$E$8= "N/A"</formula>
    </cfRule>
    <cfRule type="expression" dxfId="0" priority="2">
      <formula>$E$8="No"</formula>
    </cfRule>
  </conditionalFormatting>
  <dataValidations count="11">
    <dataValidation type="list" errorStyle="warning" allowBlank="1" showErrorMessage="1" errorTitle="Input Error" error="The value you entered is not valid for this cell.  Please try again." promptTitle="Compliance Level" prompt="Select value from the dropdown list." sqref="E21 E9 E8">
      <formula1>"Yes, No"</formula1>
    </dataValidation>
    <dataValidation type="list" errorStyle="warning" allowBlank="1" showErrorMessage="1" errorTitle="Input Error" error="The value you entered is not valid for this cell.  Please try again." promptTitle="Compliance Level" prompt="Select value from the dropdown list." sqref="E24:E27 E20">
      <formula1>"Yes, No, N/A"</formula1>
    </dataValidation>
    <dataValidation errorStyle="warning" allowBlank="1" showErrorMessage="1" errorTitle="Input Error" error="The value you entered is not valid for this cell.  Please try again." promptTitle="Compliance Level" prompt="Select value from the dropdown list." sqref="E17 E10"/>
    <dataValidation type="list" errorStyle="warning" allowBlank="1" showErrorMessage="1" errorTitle="Input Error" error="The value you entered is not valid for this cell.  Please try again." promptTitle="Compliance Level" prompt="Select value from the dropdown list." sqref="E11:E12">
      <formula1>"Yes, Needs Improvement, No, N/A"</formula1>
    </dataValidation>
    <dataValidation type="list" errorStyle="warning" allowBlank="1" showErrorMessage="1" errorTitle="Input Error" error="The value you entered is not valid for this cell.  Please try again." promptTitle="Compliance Level" prompt="Select value from the dropdown list." sqref="E23">
      <formula1>"Yes, Needs Improvement, No"</formula1>
    </dataValidation>
    <dataValidation type="list" allowBlank="1" showInputMessage="1" showErrorMessage="1" sqref="C23:C27 C4:C9 C11:C21">
      <formula1>ref_type</formula1>
    </dataValidation>
    <dataValidation type="list" errorStyle="warning" allowBlank="1" showErrorMessage="1" errorTitle="Input Error" error="The value you entered is not valid for this cell.  Please try again." promptTitle="Compliance Level" prompt="Select value from the dropdown list." sqref="E4 E18:E19">
      <formula1>"Yes, No, Needs Improvement"</formula1>
    </dataValidation>
    <dataValidation type="list" errorStyle="warning" allowBlank="1" showInputMessage="1" showErrorMessage="1" errorTitle="Input Error" error="The value you entered is not valid for this cell.  Please try again." prompt="Refer to the &quot;Instructions&quot; tab for scoring guidelines." sqref="E5">
      <formula1>"Yes, No, N/A"</formula1>
    </dataValidation>
    <dataValidation type="list" errorStyle="warning" allowBlank="1" showErrorMessage="1" errorTitle="Input Error" error="The value you entered is not valid for this cell.  Please try again." sqref="E6:E7">
      <formula1>"Yes, No"</formula1>
    </dataValidation>
    <dataValidation type="list" errorStyle="warning" allowBlank="1" showErrorMessage="1" errorTitle="Input Error" error="The value you entered is not valid for this cell.  Please try again." prompt="Refer to the &quot;Instructions&quot; tab for scoring guidelines." sqref="E15:E16">
      <formula1>"Yes, No"</formula1>
    </dataValidation>
    <dataValidation type="list" errorStyle="warning" allowBlank="1" showErrorMessage="1" errorTitle="Input Error" error="The value you entered is not valid for this cell.  Please try again." prompt="Refer to the &quot;Instructions&quot; tab for scoring guidelines." sqref="E13:E14">
      <formula1>"Yes, No, N/A"</formula1>
    </dataValidation>
  </dataValidations>
  <pageMargins left="0.25" right="0.25" top="0.75" bottom="0.75" header="0.3" footer="0.3"/>
  <pageSetup paperSize="5" scale="94" fitToHeight="0" orientation="landscape" r:id="rId1"/>
  <headerFooter>
    <oddHeader>&amp;C&amp;F</oddHeader>
    <oddFooter>&amp;LCopyright © 2010 – DOAS State Purchasing Division&amp;C
Revised 09/01/16&amp;RPage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B5" sqref="B5"/>
    </sheetView>
  </sheetViews>
  <sheetFormatPr defaultRowHeight="15" x14ac:dyDescent="0.25"/>
  <cols>
    <col min="1" max="1" width="4.5703125" bestFit="1" customWidth="1"/>
    <col min="2" max="2" width="16.5703125" bestFit="1" customWidth="1"/>
    <col min="3" max="3" width="8.28515625" bestFit="1" customWidth="1"/>
  </cols>
  <sheetData>
    <row r="1" spans="1:4" x14ac:dyDescent="0.25">
      <c r="A1" s="81">
        <v>0.95</v>
      </c>
      <c r="B1" s="82" t="s">
        <v>64</v>
      </c>
      <c r="C1" t="s">
        <v>108</v>
      </c>
      <c r="D1" s="83" t="s">
        <v>109</v>
      </c>
    </row>
    <row r="2" spans="1:4" x14ac:dyDescent="0.25">
      <c r="A2" s="81">
        <v>0.85</v>
      </c>
      <c r="B2" t="s">
        <v>68</v>
      </c>
      <c r="C2" t="s">
        <v>65</v>
      </c>
      <c r="D2" s="84" t="s">
        <v>110</v>
      </c>
    </row>
    <row r="3" spans="1:4" x14ac:dyDescent="0.25">
      <c r="A3" s="81">
        <v>0.75</v>
      </c>
      <c r="B3" t="s">
        <v>71</v>
      </c>
      <c r="C3" t="s">
        <v>72</v>
      </c>
      <c r="D3" s="84" t="s">
        <v>111</v>
      </c>
    </row>
    <row r="4" spans="1:4" x14ac:dyDescent="0.25">
      <c r="A4" s="81">
        <v>0.6</v>
      </c>
      <c r="B4" t="s">
        <v>75</v>
      </c>
      <c r="C4" t="s">
        <v>76</v>
      </c>
      <c r="D4" s="84" t="s">
        <v>112</v>
      </c>
    </row>
    <row r="5" spans="1:4" x14ac:dyDescent="0.25">
      <c r="A5" s="81"/>
      <c r="B5" t="s">
        <v>78</v>
      </c>
      <c r="C5" t="s">
        <v>79</v>
      </c>
      <c r="D5" s="84"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ASAssetContentType" ma:contentTypeID="0x010100B2029F26138C4BFDA158A626F91E876A00F98D543DB5F52847A9BB192F044EEE01" ma:contentTypeVersion="66" ma:contentTypeDescription="This is used to create DOAS Asset Library" ma:contentTypeScope="" ma:versionID="f63841302093815abb27a7258ac42c55">
  <xsd:schema xmlns:xsd="http://www.w3.org/2001/XMLSchema" xmlns:xs="http://www.w3.org/2001/XMLSchema" xmlns:p="http://schemas.microsoft.com/office/2006/metadata/properties" xmlns:ns2="0726195c-4e5f-403b-b0e6-5bc4fc6a495f" xmlns:ns3="64719721-3f2e-4037-a826-7fe00fbc2e3c" targetNamespace="http://schemas.microsoft.com/office/2006/metadata/properties" ma:root="true" ma:fieldsID="bc94845b17ff7bde581384e75a7ff5b5" ns2:_="" ns3:_="">
    <xsd:import namespace="0726195c-4e5f-403b-b0e6-5bc4fc6a495f"/>
    <xsd:import namespace="64719721-3f2e-4037-a826-7fe00fbc2e3c"/>
    <xsd:element name="properties">
      <xsd:complexType>
        <xsd:sequence>
          <xsd:element name="documentManagement">
            <xsd:complexType>
              <xsd:all>
                <xsd:element ref="ns2:CategoryDoc" minOccurs="0"/>
                <xsd:element ref="ns2:EffectiveDate"/>
                <xsd:element ref="ns2:DocumentDescription"/>
                <xsd:element ref="ns2:DisplayPriority" minOccurs="0"/>
                <xsd:element ref="ns3:b814ba249d91463a8222dc7318a2e120" minOccurs="0"/>
                <xsd:element ref="ns3:TaxCatchAll" minOccurs="0"/>
                <xsd:element ref="ns3:TaxCatchAllLabel" minOccurs="0"/>
                <xsd:element ref="ns3:TaxKeywordTaxHTField" minOccurs="0"/>
                <xsd:element ref="ns3:Divi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26195c-4e5f-403b-b0e6-5bc4fc6a495f" elementFormDefault="qualified">
    <xsd:import namespace="http://schemas.microsoft.com/office/2006/documentManagement/types"/>
    <xsd:import namespace="http://schemas.microsoft.com/office/infopath/2007/PartnerControls"/>
    <xsd:element name="CategoryDoc" ma:index="8" nillable="true" ma:displayName="Document Category" ma:default="Additional Resources" ma:description="" ma:format="Dropdown" ma:internalName="CategoryDoc">
      <xsd:simpleType>
        <xsd:restriction base="dms:Choice">
          <xsd:enumeration value="Additional Resources"/>
          <xsd:enumeration value="Compliance Tools"/>
          <xsd:enumeration value="P-Card Tools"/>
        </xsd:restriction>
      </xsd:simpleType>
    </xsd:element>
    <xsd:element name="EffectiveDate" ma:index="9" ma:displayName="Effective Date" ma:default="[today]" ma:description="" ma:format="DateTime" ma:internalName="EffectiveDate">
      <xsd:simpleType>
        <xsd:restriction base="dms:DateTime"/>
      </xsd:simpleType>
    </xsd:element>
    <xsd:element name="DocumentDescription" ma:index="10" ma:displayName="Document Description" ma:description="Note" ma:internalName="DocumentDescription">
      <xsd:simpleType>
        <xsd:restriction base="dms:Note">
          <xsd:maxLength value="255"/>
        </xsd:restriction>
      </xsd:simpleType>
    </xsd:element>
    <xsd:element name="DisplayPriority" ma:index="11" nillable="true" ma:displayName="Display Priority" ma:internalName="DisplayPriority">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64719721-3f2e-4037-a826-7fe00fbc2e3c" elementFormDefault="qualified">
    <xsd:import namespace="http://schemas.microsoft.com/office/2006/documentManagement/types"/>
    <xsd:import namespace="http://schemas.microsoft.com/office/infopath/2007/PartnerControls"/>
    <xsd:element name="b814ba249d91463a8222dc7318a2e120" ma:index="12" ma:taxonomy="true" ma:internalName="b814ba249d91463a8222dc7318a2e120" ma:taxonomyFieldName="BusinessServices" ma:displayName="Business Services" ma:readOnly="false" ma:default="" ma:fieldId="{b814ba24-9d91-463a-8222-dc7318a2e120}" ma:sspId="24303319-78b4-4866-9de0-bde40737f1d8" ma:termSetId="c54f94ba-c49d-48e8-b789-4a89780f2686" ma:anchorId="3e0b3416-4f48-409d-9643-5ee8099d9f40" ma:open="false" ma:isKeyword="false">
      <xsd:complexType>
        <xsd:sequence>
          <xsd:element ref="pc:Terms" minOccurs="0" maxOccurs="1"/>
        </xsd:sequence>
      </xsd:complexType>
    </xsd:element>
    <xsd:element name="TaxCatchAll" ma:index="13" nillable="true" ma:displayName="Taxonomy Catch All Column" ma:hidden="true" ma:list="{c085d1ce-44a5-47b0-af7a-48aa3d02d715}" ma:internalName="TaxCatchAll" ma:showField="CatchAllData" ma:web="0726195c-4e5f-403b-b0e6-5bc4fc6a495f">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c085d1ce-44a5-47b0-af7a-48aa3d02d715}" ma:internalName="TaxCatchAllLabel" ma:readOnly="true" ma:showField="CatchAllDataLabel" ma:web="0726195c-4e5f-403b-b0e6-5bc4fc6a495f">
      <xsd:complexType>
        <xsd:complexContent>
          <xsd:extension base="dms:MultiChoiceLookup">
            <xsd:sequence>
              <xsd:element name="Value" type="dms:Lookup" maxOccurs="unbounded" minOccurs="0" nillable="true"/>
            </xsd:sequence>
          </xsd:extension>
        </xsd:complexContent>
      </xsd:complexType>
    </xsd:element>
    <xsd:element name="TaxKeywordTaxHTField" ma:index="16"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Division" ma:index="18" nillable="true" ma:displayName="Division" ma:description="" ma:internalName="Divi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4303319-78b4-4866-9de0-bde40737f1d8" ContentTypeId="0x010100B2029F26138C4BFDA158A626F91E876A" PreviousValue="false"/>
</file>

<file path=customXml/item3.xml><?xml version="1.0" encoding="utf-8"?>
<p:properties xmlns:p="http://schemas.microsoft.com/office/2006/metadata/properties" xmlns:xsi="http://www.w3.org/2001/XMLSchema-instance">
  <documentManagement>
    <TaxCatchAll xmlns="64719721-3f2e-4037-a826-7fe00fbc2e3c">
      <Value>20</Value>
    </TaxCatchAll>
    <EffectiveDate xmlns="0726195c-4e5f-403b-b0e6-5bc4fc6a495f">2017-10-24T14:29:00+00:00</EffectiveDate>
    <Division xmlns="64719721-3f2e-4037-a826-7fe00fbc2e3c">State Purchasing</Division>
    <CategoryDoc xmlns="0726195c-4e5f-403b-b0e6-5bc4fc6a495f">Compliance Tools</CategoryDoc>
    <b814ba249d91463a8222dc7318a2e120 xmlns="64719721-3f2e-4037-a826-7fe00fbc2e3c">
      <Terms xmlns="http://schemas.microsoft.com/office/infopath/2007/PartnerControls">
        <TermInfo xmlns="http://schemas.microsoft.com/office/infopath/2007/PartnerControls">
          <TermName xmlns="http://schemas.microsoft.com/office/infopath/2007/PartnerControls">Process Improvement Tools</TermName>
          <TermId xmlns="http://schemas.microsoft.com/office/infopath/2007/PartnerControls">803926a4-11ec-4cbe-8c32-5113c0cbbb39</TermId>
        </TermInfo>
      </Terms>
    </b814ba249d91463a8222dc7318a2e120>
    <DocumentDescription xmlns="0726195c-4e5f-403b-b0e6-5bc4fc6a495f">Scorecard used to review and rate consortia postings to the GPR.</DocumentDescription>
    <TaxKeywordTaxHTField xmlns="64719721-3f2e-4037-a826-7fe00fbc2e3c">
      <Terms xmlns="http://schemas.microsoft.com/office/infopath/2007/PartnerControls"/>
    </TaxKeywordTaxHTField>
    <DisplayPriority xmlns="0726195c-4e5f-403b-b0e6-5bc4fc6a495f" xsi:nil="true"/>
  </documentManagement>
</p:properties>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39861D-63B1-4D20-A0D5-E0DEBDB0C3D3}"/>
</file>

<file path=customXml/itemProps2.xml><?xml version="1.0" encoding="utf-8"?>
<ds:datastoreItem xmlns:ds="http://schemas.openxmlformats.org/officeDocument/2006/customXml" ds:itemID="{1AB02265-2CDA-4576-A4B3-63F3491C61E9}"/>
</file>

<file path=customXml/itemProps3.xml><?xml version="1.0" encoding="utf-8"?>
<ds:datastoreItem xmlns:ds="http://schemas.openxmlformats.org/officeDocument/2006/customXml" ds:itemID="{D1AF0728-DFFB-4DF9-9A11-40A5D7FAC51E}"/>
</file>

<file path=customXml/itemProps4.xml><?xml version="1.0" encoding="utf-8"?>
<ds:datastoreItem xmlns:ds="http://schemas.openxmlformats.org/officeDocument/2006/customXml" ds:itemID="{A6689099-7071-4936-802D-A158C89C0867}"/>
</file>

<file path=customXml/itemProps5.xml><?xml version="1.0" encoding="utf-8"?>
<ds:datastoreItem xmlns:ds="http://schemas.openxmlformats.org/officeDocument/2006/customXml" ds:itemID="{0698F239-2ECF-437E-B43A-14BC52BC10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Solicitation Information</vt:lpstr>
      <vt:lpstr>Consortia Scorecard</vt:lpstr>
      <vt:lpstr>Lookups</vt:lpstr>
      <vt:lpstr>answer_status</vt:lpstr>
      <vt:lpstr>comp_level</vt:lpstr>
      <vt:lpstr>drop_downs</vt:lpstr>
      <vt:lpstr>gap</vt:lpstr>
      <vt:lpstr>gpm_pts</vt:lpstr>
      <vt:lpstr>law_pts</vt:lpstr>
      <vt:lpstr>max_score</vt:lpstr>
      <vt:lpstr>not_started</vt:lpstr>
      <vt:lpstr>optional</vt:lpstr>
      <vt:lpstr>'Consortia Scorecard'!Print_Area</vt:lpstr>
      <vt:lpstr>'Solicitation Information'!Print_Area</vt:lpstr>
      <vt:lpstr>'Consortia Scorecard'!Print_Titles</vt:lpstr>
      <vt:lpstr>ratings</vt:lpstr>
      <vt:lpstr>ref_type</vt:lpstr>
      <vt:lpstr>reference</vt:lpstr>
      <vt:lpstr>score</vt:lpstr>
      <vt:lpstr>scored</vt:lpstr>
      <vt:lpstr>trng_pts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Consortia Scorecard (Beta Version)</dc:title>
  <dc:creator>Burns, Barbara K.</dc:creator>
  <cp:keywords/>
  <cp:lastModifiedBy>Clarke, Maggie</cp:lastModifiedBy>
  <cp:lastPrinted>2016-12-12T14:12:48Z</cp:lastPrinted>
  <dcterms:created xsi:type="dcterms:W3CDTF">2015-07-07T13:28:52Z</dcterms:created>
  <dcterms:modified xsi:type="dcterms:W3CDTF">2017-10-24T14:28:15Z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0x010100B2029F26138C4BFDA158A626F91E876A00F98D543DB5F52847A9BB192F044EEE01</vt:lpwstr>
  </property>
  <property fmtid="{D5CDD505-2E9C-101B-9397-08002B2CF9AE}" pid="3" name="TaxKeyword">
    <vt:lpwstr/>
  </property>
  <property fmtid="{D5CDD505-2E9C-101B-9397-08002B2CF9AE}" pid="4" name="BusinessServices">
    <vt:lpwstr>20;#Process Improvement Tools|803926a4-11ec-4cbe-8c32-5113c0cbbb39</vt:lpwstr>
  </property>
  <property fmtid="{D5CDD505-2E9C-101B-9397-08002B2CF9AE}" pid="5" name="VideoType">
    <vt:lpwstr/>
  </property>
  <property fmtid="{D5CDD505-2E9C-101B-9397-08002B2CF9AE}" pid="6" name="ValidSession">
    <vt:lpwstr>False</vt:lpwstr>
  </property>
  <property fmtid="{D5CDD505-2E9C-101B-9397-08002B2CF9AE}" pid="7" name="_dlc_DocIdItemGuid">
    <vt:lpwstr>b1abdea8-1237-4eac-a93d-fdfe0bbaa88d</vt:lpwstr>
  </property>
</Properties>
</file>